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42" yWindow="2267" windowWidth="19176" windowHeight="6259" tabRatio="939"/>
  </bookViews>
  <sheets>
    <sheet name="Unterfertigung" sheetId="29" r:id="rId1"/>
    <sheet name="VT1-Blatt 1.1" sheetId="50" r:id="rId2"/>
    <sheet name="VT1-Blatt 1.1a" sheetId="31" r:id="rId3"/>
    <sheet name="VT1-Blatt 1.2" sheetId="32" r:id="rId4"/>
    <sheet name="VT1-Blatt 1.3" sheetId="35" r:id="rId5"/>
    <sheet name="VT1-Blatt 1.4" sheetId="43" r:id="rId6"/>
    <sheet name="VT1-Blatt 1.5 (WE)" sheetId="49" r:id="rId7"/>
    <sheet name="VT2-Blatt 2.1" sheetId="24" r:id="rId8"/>
    <sheet name="VT2-Blatt 2.2" sheetId="26" r:id="rId9"/>
    <sheet name="VT2-Blatt 2.3" sheetId="40" r:id="rId10"/>
    <sheet name="VT3-Blatt 3.1" sheetId="37" r:id="rId11"/>
    <sheet name="VT3-Blatt 3.2" sheetId="38" r:id="rId12"/>
    <sheet name="VT3-Blatt 3.3" sheetId="39" r:id="rId13"/>
    <sheet name="VT4-Blatt 4.1" sheetId="44" r:id="rId14"/>
    <sheet name="VT4-Blatt 4.2" sheetId="45" r:id="rId15"/>
    <sheet name="FB+IS TPT-Blatt 5.1" sheetId="42" r:id="rId16"/>
    <sheet name="IS TS-Blatt 5.2" sheetId="47" r:id="rId17"/>
    <sheet name="Tabelle1" sheetId="51" r:id="rId18"/>
  </sheets>
  <externalReferences>
    <externalReference r:id="rId19"/>
  </externalReferences>
  <definedNames>
    <definedName name="_Toc136764619" localSheetId="0">Unterfertigung!$A$14</definedName>
    <definedName name="_xlnm.Print_Area" localSheetId="15">'FB+IS TPT-Blatt 5.1'!$A$1:$I$25</definedName>
    <definedName name="_xlnm.Print_Area" localSheetId="16">'IS TS-Blatt 5.2'!$A$1:$I$19</definedName>
    <definedName name="_xlnm.Print_Area" localSheetId="0">Unterfertigung!$A$1:$G$55</definedName>
    <definedName name="_xlnm.Print_Area" localSheetId="1">'VT1-Blatt 1.1'!$A$1:$I$64</definedName>
    <definedName name="_xlnm.Print_Area" localSheetId="2">'VT1-Blatt 1.1a'!$A$1:$I$62</definedName>
    <definedName name="_xlnm.Print_Area" localSheetId="3">'VT1-Blatt 1.2'!$A$1:$G$150</definedName>
    <definedName name="_xlnm.Print_Area" localSheetId="4">'VT1-Blatt 1.3'!$A$1:$G$88</definedName>
    <definedName name="_xlnm.Print_Area" localSheetId="5">'VT1-Blatt 1.4'!$A$1:$G$136</definedName>
    <definedName name="_xlnm.Print_Area" localSheetId="6">'VT1-Blatt 1.5 (WE)'!$A$1:$W$38</definedName>
    <definedName name="_xlnm.Print_Area" localSheetId="7">'VT2-Blatt 2.1'!$A$1:$I$50</definedName>
    <definedName name="_xlnm.Print_Area" localSheetId="8">'VT2-Blatt 2.2'!$A$1:$G$67</definedName>
    <definedName name="_xlnm.Print_Area" localSheetId="9">'VT2-Blatt 2.3'!$A$1:$G$31</definedName>
    <definedName name="_xlnm.Print_Area" localSheetId="10">'VT3-Blatt 3.1'!$A$1:$I$48</definedName>
    <definedName name="_xlnm.Print_Area" localSheetId="11">'VT3-Blatt 3.2'!$A$1:$G$50</definedName>
    <definedName name="_xlnm.Print_Area" localSheetId="12">'VT3-Blatt 3.3'!$A$1:$G$31</definedName>
    <definedName name="_xlnm.Print_Area" localSheetId="13">'VT4-Blatt 4.1'!$A$1:$I$40</definedName>
    <definedName name="_xlnm.Print_Area" localSheetId="14">'VT4-Blatt 4.2'!$A$1:$G$98</definedName>
    <definedName name="_xlnm.Print_Titles" localSheetId="15">'FB+IS TPT-Blatt 5.1'!$1:$12</definedName>
    <definedName name="_xlnm.Print_Titles" localSheetId="16">'IS TS-Blatt 5.2'!$1:$12</definedName>
    <definedName name="_xlnm.Print_Titles" localSheetId="1">'VT1-Blatt 1.1'!$1:$12</definedName>
    <definedName name="_xlnm.Print_Titles" localSheetId="2">'VT1-Blatt 1.1a'!$1:$12</definedName>
    <definedName name="_xlnm.Print_Titles" localSheetId="3">'VT1-Blatt 1.2'!$1:$12</definedName>
    <definedName name="_xlnm.Print_Titles" localSheetId="4">'VT1-Blatt 1.3'!$1:$12</definedName>
    <definedName name="_xlnm.Print_Titles" localSheetId="5">'VT1-Blatt 1.4'!$1:$12</definedName>
    <definedName name="_xlnm.Print_Titles" localSheetId="7">'VT2-Blatt 2.1'!$1:$12</definedName>
    <definedName name="_xlnm.Print_Titles" localSheetId="8">'VT2-Blatt 2.2'!$1:$12</definedName>
    <definedName name="_xlnm.Print_Titles" localSheetId="9">'VT2-Blatt 2.3'!$1:$12</definedName>
    <definedName name="_xlnm.Print_Titles" localSheetId="10">'VT3-Blatt 3.1'!$1:$13</definedName>
    <definedName name="_xlnm.Print_Titles" localSheetId="11">'VT3-Blatt 3.2'!$1:$12</definedName>
    <definedName name="_xlnm.Print_Titles" localSheetId="12">'VT3-Blatt 3.3'!$1:$12</definedName>
    <definedName name="_xlnm.Print_Titles" localSheetId="13">'VT4-Blatt 4.1'!$1:$12</definedName>
    <definedName name="_xlnm.Print_Titles" localSheetId="14">'VT4-Blatt 4.2'!$1:$12</definedName>
    <definedName name="I">'[1]Allgemein, Festzeiten Derfeser'!$E$34</definedName>
    <definedName name="V">'[1]Allgemein, Festzeiten Derfeser'!$E$33</definedName>
  </definedNames>
  <calcPr calcId="145621"/>
</workbook>
</file>

<file path=xl/calcChain.xml><?xml version="1.0" encoding="utf-8"?>
<calcChain xmlns="http://schemas.openxmlformats.org/spreadsheetml/2006/main">
  <c r="F82" i="45" l="1"/>
  <c r="F81" i="45"/>
  <c r="F80" i="45"/>
  <c r="F83" i="45" s="1"/>
  <c r="D23" i="44" s="1"/>
  <c r="F97" i="43"/>
  <c r="F65" i="35"/>
  <c r="F101" i="32"/>
  <c r="B25" i="32"/>
  <c r="B28" i="32"/>
  <c r="B120" i="32"/>
  <c r="B24" i="32"/>
  <c r="B27" i="32" s="1"/>
  <c r="B119" i="32" s="1"/>
  <c r="Z46" i="49"/>
  <c r="Z45" i="49"/>
  <c r="AL45" i="49" s="1"/>
  <c r="Z44" i="49"/>
  <c r="Z43" i="49"/>
  <c r="AP43" i="49"/>
  <c r="Z33" i="49"/>
  <c r="AP33" i="49"/>
  <c r="Z32" i="49"/>
  <c r="AL32" i="49"/>
  <c r="Z31" i="49"/>
  <c r="AP31" i="49"/>
  <c r="Z30" i="49"/>
  <c r="AP30" i="49"/>
  <c r="AP36" i="49" s="1"/>
  <c r="R27" i="49" s="1"/>
  <c r="Z20" i="49"/>
  <c r="Z19" i="49"/>
  <c r="Z18" i="49"/>
  <c r="Z17" i="49"/>
  <c r="C7" i="45"/>
  <c r="C7" i="39"/>
  <c r="C7" i="38"/>
  <c r="C7" i="40"/>
  <c r="C7" i="26"/>
  <c r="S6" i="49"/>
  <c r="C7" i="43"/>
  <c r="C7" i="35"/>
  <c r="D7" i="47"/>
  <c r="D7" i="42"/>
  <c r="D7" i="44"/>
  <c r="D7" i="37"/>
  <c r="D7" i="24"/>
  <c r="C7" i="32"/>
  <c r="D7" i="31"/>
  <c r="D7" i="50"/>
  <c r="D34" i="50"/>
  <c r="D23" i="50"/>
  <c r="E17" i="50"/>
  <c r="D37" i="35"/>
  <c r="F37" i="35" s="1"/>
  <c r="D36" i="35"/>
  <c r="F36" i="35" s="1"/>
  <c r="D35" i="35"/>
  <c r="F35" i="35" s="1"/>
  <c r="D34" i="35"/>
  <c r="F34" i="35" s="1"/>
  <c r="D33" i="35"/>
  <c r="F33" i="35" s="1"/>
  <c r="D31" i="35"/>
  <c r="F31" i="35" s="1"/>
  <c r="D30" i="35"/>
  <c r="F30" i="35" s="1"/>
  <c r="D29" i="35"/>
  <c r="F29" i="35" s="1"/>
  <c r="D28" i="35"/>
  <c r="F28" i="35" s="1"/>
  <c r="D27" i="35"/>
  <c r="F27" i="35" s="1"/>
  <c r="D25" i="35"/>
  <c r="F25" i="35" s="1"/>
  <c r="D24" i="35"/>
  <c r="F24" i="35" s="1"/>
  <c r="D23" i="35"/>
  <c r="F23" i="35" s="1"/>
  <c r="D22" i="35"/>
  <c r="F22" i="35" s="1"/>
  <c r="D21" i="35"/>
  <c r="F21" i="35" s="1"/>
  <c r="D20" i="35"/>
  <c r="D19" i="35"/>
  <c r="F19" i="35"/>
  <c r="D18" i="35"/>
  <c r="F18" i="35"/>
  <c r="D17" i="35"/>
  <c r="D16" i="35"/>
  <c r="F16" i="35" s="1"/>
  <c r="B38" i="45"/>
  <c r="B42" i="45"/>
  <c r="B46" i="43"/>
  <c r="B53" i="43" s="1"/>
  <c r="B57" i="43" s="1"/>
  <c r="B66" i="43" s="1"/>
  <c r="F46" i="43"/>
  <c r="B54" i="43"/>
  <c r="B123" i="43"/>
  <c r="B124" i="43"/>
  <c r="F124" i="43"/>
  <c r="F62" i="45"/>
  <c r="B28" i="43"/>
  <c r="B33" i="43" s="1"/>
  <c r="B25" i="43"/>
  <c r="B30" i="43" s="1"/>
  <c r="B42" i="43"/>
  <c r="F38" i="43"/>
  <c r="F40" i="43"/>
  <c r="F39" i="43"/>
  <c r="F94" i="43"/>
  <c r="F92" i="43"/>
  <c r="F20" i="45"/>
  <c r="F19" i="45"/>
  <c r="B54" i="45"/>
  <c r="B127" i="43"/>
  <c r="F107" i="43"/>
  <c r="F109" i="43" s="1"/>
  <c r="D24" i="31" s="1"/>
  <c r="B120" i="43"/>
  <c r="F120" i="43"/>
  <c r="F122" i="43"/>
  <c r="F121" i="43"/>
  <c r="AP46" i="49"/>
  <c r="AB45" i="49"/>
  <c r="AN44" i="49"/>
  <c r="AF43" i="49"/>
  <c r="AO48" i="49"/>
  <c r="AM48" i="49"/>
  <c r="AK48" i="49"/>
  <c r="AI48" i="49"/>
  <c r="AG48" i="49"/>
  <c r="AE48" i="49"/>
  <c r="AC48" i="49"/>
  <c r="AA48" i="49"/>
  <c r="AB43" i="49"/>
  <c r="AO35" i="49"/>
  <c r="AM35" i="49"/>
  <c r="AK35" i="49"/>
  <c r="AI35" i="49"/>
  <c r="AG35" i="49"/>
  <c r="AE35" i="49"/>
  <c r="AC35" i="49"/>
  <c r="AA35" i="49"/>
  <c r="C70" i="45"/>
  <c r="D70" i="45" s="1"/>
  <c r="C71" i="45"/>
  <c r="C72" i="45"/>
  <c r="D72" i="45" s="1"/>
  <c r="F72" i="45"/>
  <c r="C73" i="45"/>
  <c r="D73" i="45" s="1"/>
  <c r="F73" i="45"/>
  <c r="C74" i="45"/>
  <c r="D74" i="45"/>
  <c r="C75" i="45"/>
  <c r="D75" i="45"/>
  <c r="AB18" i="49"/>
  <c r="AG22" i="49"/>
  <c r="B50" i="43"/>
  <c r="F50" i="43"/>
  <c r="F126" i="43"/>
  <c r="B43" i="45"/>
  <c r="B40" i="45"/>
  <c r="F40" i="45"/>
  <c r="F33" i="45"/>
  <c r="B85" i="43"/>
  <c r="B86" i="43" s="1"/>
  <c r="F86" i="43"/>
  <c r="B80" i="43"/>
  <c r="B81" i="43"/>
  <c r="B82" i="43" s="1"/>
  <c r="B83" i="43" s="1"/>
  <c r="F80" i="43"/>
  <c r="B34" i="45"/>
  <c r="F38" i="45"/>
  <c r="F35" i="45"/>
  <c r="B39" i="45"/>
  <c r="F39" i="45"/>
  <c r="B37" i="45"/>
  <c r="F37" i="45"/>
  <c r="B36" i="45"/>
  <c r="F36" i="45"/>
  <c r="B41" i="45"/>
  <c r="F41" i="45"/>
  <c r="Y44" i="49"/>
  <c r="C120" i="32"/>
  <c r="D120" i="32" s="1"/>
  <c r="C119" i="32"/>
  <c r="D119" i="32" s="1"/>
  <c r="C116" i="32"/>
  <c r="C117" i="32"/>
  <c r="A30" i="38"/>
  <c r="F17" i="38"/>
  <c r="A29" i="38"/>
  <c r="F35" i="26"/>
  <c r="F33" i="26"/>
  <c r="B31" i="26"/>
  <c r="F31" i="26"/>
  <c r="F27" i="26"/>
  <c r="F26" i="26"/>
  <c r="F24" i="26"/>
  <c r="F23" i="26"/>
  <c r="B21" i="26"/>
  <c r="B60" i="32"/>
  <c r="F60" i="32"/>
  <c r="F57" i="32"/>
  <c r="B40" i="32"/>
  <c r="F40" i="32"/>
  <c r="B43" i="32"/>
  <c r="B49" i="32"/>
  <c r="B42" i="32"/>
  <c r="B48" i="32"/>
  <c r="F35" i="32"/>
  <c r="F89" i="45"/>
  <c r="F88" i="45"/>
  <c r="F87" i="45"/>
  <c r="F63" i="45"/>
  <c r="F28" i="45"/>
  <c r="F27" i="45"/>
  <c r="F26" i="45"/>
  <c r="B24" i="45"/>
  <c r="F24" i="45"/>
  <c r="F21" i="45"/>
  <c r="F18" i="45"/>
  <c r="F17" i="45"/>
  <c r="F16" i="45"/>
  <c r="A75" i="45"/>
  <c r="A74" i="45"/>
  <c r="A73" i="45"/>
  <c r="A72" i="45"/>
  <c r="A71" i="45"/>
  <c r="A70" i="45"/>
  <c r="F64" i="45"/>
  <c r="F60" i="45"/>
  <c r="F61" i="45"/>
  <c r="F59" i="45"/>
  <c r="E17" i="44"/>
  <c r="B88" i="43"/>
  <c r="B69" i="43"/>
  <c r="F69" i="43"/>
  <c r="F127" i="43"/>
  <c r="F125" i="43"/>
  <c r="F123" i="43"/>
  <c r="F96" i="43"/>
  <c r="F95" i="43"/>
  <c r="F93" i="43"/>
  <c r="F91" i="43"/>
  <c r="B78" i="43"/>
  <c r="F78" i="43"/>
  <c r="F77" i="43"/>
  <c r="F45" i="43"/>
  <c r="F23" i="43"/>
  <c r="B27" i="43"/>
  <c r="B32" i="43"/>
  <c r="B26" i="43"/>
  <c r="B31" i="43"/>
  <c r="F19" i="43"/>
  <c r="F18" i="43"/>
  <c r="F17" i="43"/>
  <c r="Y32" i="49"/>
  <c r="Y20" i="49"/>
  <c r="Y17" i="49"/>
  <c r="F116" i="43"/>
  <c r="F115" i="43"/>
  <c r="F114" i="43"/>
  <c r="F113" i="43"/>
  <c r="F98" i="43"/>
  <c r="F64" i="35"/>
  <c r="F63" i="35"/>
  <c r="B51" i="35"/>
  <c r="B49" i="35"/>
  <c r="B54" i="35"/>
  <c r="B43" i="35"/>
  <c r="F43" i="35"/>
  <c r="B30" i="35"/>
  <c r="B36" i="35"/>
  <c r="B29" i="35"/>
  <c r="B35" i="35"/>
  <c r="B28" i="35"/>
  <c r="B34" i="35"/>
  <c r="B27" i="35"/>
  <c r="B33" i="35"/>
  <c r="A48" i="45"/>
  <c r="A47" i="45"/>
  <c r="A46" i="45"/>
  <c r="A120" i="32"/>
  <c r="A119" i="32"/>
  <c r="A117" i="32"/>
  <c r="A116" i="32"/>
  <c r="A114" i="32"/>
  <c r="A113" i="32"/>
  <c r="A112" i="32"/>
  <c r="A111" i="32"/>
  <c r="A110" i="32"/>
  <c r="A109" i="32"/>
  <c r="A108" i="32"/>
  <c r="B85" i="32"/>
  <c r="B91" i="32"/>
  <c r="B84" i="32"/>
  <c r="B90" i="32"/>
  <c r="B83" i="32"/>
  <c r="B89" i="32"/>
  <c r="B82" i="32"/>
  <c r="B88" i="32"/>
  <c r="B81" i="32"/>
  <c r="B87" i="32"/>
  <c r="F72" i="32"/>
  <c r="F71" i="32"/>
  <c r="F80" i="32"/>
  <c r="F70" i="32"/>
  <c r="F69" i="32"/>
  <c r="F68" i="32"/>
  <c r="B112" i="32"/>
  <c r="F19" i="32"/>
  <c r="B110" i="32"/>
  <c r="F17" i="32"/>
  <c r="F139" i="32"/>
  <c r="B28" i="38"/>
  <c r="B29" i="38"/>
  <c r="C30" i="38"/>
  <c r="D30" i="38" s="1"/>
  <c r="C29" i="38"/>
  <c r="F29" i="38" s="1"/>
  <c r="F31" i="38" s="1"/>
  <c r="D29" i="38"/>
  <c r="C28" i="38"/>
  <c r="F28" i="38"/>
  <c r="B20" i="40"/>
  <c r="F23" i="40"/>
  <c r="F22" i="40"/>
  <c r="F16" i="40"/>
  <c r="F24" i="40" s="1"/>
  <c r="F26" i="40" s="1"/>
  <c r="B18" i="40"/>
  <c r="F18" i="40"/>
  <c r="F23" i="39"/>
  <c r="F22" i="39"/>
  <c r="F17" i="39"/>
  <c r="F16" i="39"/>
  <c r="F44" i="26"/>
  <c r="D18" i="37"/>
  <c r="F43" i="26"/>
  <c r="A28" i="38"/>
  <c r="F34" i="26"/>
  <c r="F41" i="26"/>
  <c r="F140" i="32"/>
  <c r="F142" i="32"/>
  <c r="D25" i="50" s="1"/>
  <c r="F99" i="32"/>
  <c r="F141" i="32"/>
  <c r="F97" i="32"/>
  <c r="F98" i="32"/>
  <c r="F100" i="32"/>
  <c r="F102" i="32"/>
  <c r="C112" i="32"/>
  <c r="C111" i="32"/>
  <c r="D111" i="32"/>
  <c r="D117" i="32"/>
  <c r="D116" i="32"/>
  <c r="C114" i="32"/>
  <c r="D114" i="32"/>
  <c r="C113" i="32"/>
  <c r="D113" i="32"/>
  <c r="C110" i="32"/>
  <c r="D110" i="32"/>
  <c r="C109" i="32"/>
  <c r="D109" i="32"/>
  <c r="C108" i="32"/>
  <c r="F108" i="32"/>
  <c r="D108" i="32"/>
  <c r="F16" i="38"/>
  <c r="F40" i="26"/>
  <c r="F45" i="26"/>
  <c r="F42" i="26"/>
  <c r="D23" i="24"/>
  <c r="F56" i="26"/>
  <c r="F57" i="26"/>
  <c r="F60" i="26" s="1"/>
  <c r="F58" i="26"/>
  <c r="E17" i="24"/>
  <c r="F80" i="35"/>
  <c r="F66" i="35"/>
  <c r="F22" i="38"/>
  <c r="F23" i="38"/>
  <c r="F38" i="38"/>
  <c r="F39" i="38"/>
  <c r="F42" i="38" s="1"/>
  <c r="D19" i="37" s="1"/>
  <c r="F40" i="38"/>
  <c r="F41" i="38"/>
  <c r="F77" i="35"/>
  <c r="F78" i="35"/>
  <c r="F79" i="35"/>
  <c r="F130" i="32"/>
  <c r="F131" i="32"/>
  <c r="F132" i="32"/>
  <c r="F133" i="32"/>
  <c r="F59" i="26"/>
  <c r="F34" i="32"/>
  <c r="F28" i="26"/>
  <c r="F25" i="26"/>
  <c r="D28" i="38"/>
  <c r="AF45" i="49"/>
  <c r="AN45" i="49"/>
  <c r="AB46" i="49"/>
  <c r="AJ46" i="49"/>
  <c r="AH43" i="49"/>
  <c r="AD44" i="49"/>
  <c r="AH45" i="49"/>
  <c r="AD46" i="49"/>
  <c r="AL46" i="49"/>
  <c r="AF46" i="49"/>
  <c r="AN46" i="49"/>
  <c r="AH46" i="49"/>
  <c r="AB30" i="49"/>
  <c r="AL30" i="49"/>
  <c r="AL36" i="49" s="1"/>
  <c r="H27" i="49" s="1"/>
  <c r="AB32" i="49"/>
  <c r="AD30" i="49"/>
  <c r="AN30" i="49"/>
  <c r="AJ32" i="49"/>
  <c r="AF30" i="49"/>
  <c r="AJ30" i="49"/>
  <c r="AJ31" i="49"/>
  <c r="AF32" i="49"/>
  <c r="AN32" i="49"/>
  <c r="AB33" i="49"/>
  <c r="AJ33" i="49"/>
  <c r="AH30" i="49"/>
  <c r="AH32" i="49"/>
  <c r="AP32" i="49"/>
  <c r="AD33" i="49"/>
  <c r="AL33" i="49"/>
  <c r="AF33" i="49"/>
  <c r="AN33" i="49"/>
  <c r="AD32" i="49"/>
  <c r="AH33" i="49"/>
  <c r="F90" i="45"/>
  <c r="D24" i="44"/>
  <c r="F29" i="26"/>
  <c r="F20" i="43"/>
  <c r="AB19" i="49"/>
  <c r="AN19" i="49"/>
  <c r="AA22" i="49"/>
  <c r="AL18" i="49"/>
  <c r="AE22" i="49"/>
  <c r="AD17" i="49"/>
  <c r="AF19" i="49"/>
  <c r="AF20" i="49"/>
  <c r="AO22" i="49"/>
  <c r="AB20" i="49"/>
  <c r="AN20" i="49"/>
  <c r="AN17" i="49"/>
  <c r="AF17" i="49"/>
  <c r="AJ17" i="49"/>
  <c r="AP17" i="49"/>
  <c r="AH17" i="49"/>
  <c r="AB17" i="49"/>
  <c r="AL17" i="49"/>
  <c r="AP18" i="49"/>
  <c r="AD19" i="49"/>
  <c r="AJ19" i="49"/>
  <c r="AD20" i="49"/>
  <c r="AJ20" i="49"/>
  <c r="AM22" i="49"/>
  <c r="AL19" i="49"/>
  <c r="AL20" i="49"/>
  <c r="AN18" i="49"/>
  <c r="AH19" i="49"/>
  <c r="AP19" i="49"/>
  <c r="AH20" i="49"/>
  <c r="AP20" i="49"/>
  <c r="AK22" i="49"/>
  <c r="AI22" i="49"/>
  <c r="AC22" i="49"/>
  <c r="AF44" i="49"/>
  <c r="F70" i="45"/>
  <c r="B64" i="32"/>
  <c r="F64" i="32"/>
  <c r="F79" i="32"/>
  <c r="D71" i="45"/>
  <c r="F71" i="45"/>
  <c r="AD45" i="49"/>
  <c r="AJ45" i="49"/>
  <c r="F82" i="43"/>
  <c r="F81" i="43"/>
  <c r="B62" i="43"/>
  <c r="F62" i="43"/>
  <c r="F46" i="35"/>
  <c r="B45" i="32"/>
  <c r="F45" i="32"/>
  <c r="F42" i="35"/>
  <c r="F16" i="26"/>
  <c r="F39" i="32"/>
  <c r="B108" i="32"/>
  <c r="F18" i="32"/>
  <c r="B109" i="32"/>
  <c r="F17" i="26"/>
  <c r="F75" i="45"/>
  <c r="F34" i="45"/>
  <c r="F42" i="45"/>
  <c r="F59" i="32"/>
  <c r="B63" i="32"/>
  <c r="F63" i="32"/>
  <c r="F16" i="32"/>
  <c r="F124" i="32" s="1"/>
  <c r="F22" i="45"/>
  <c r="F33" i="32"/>
  <c r="F37" i="32"/>
  <c r="B60" i="43"/>
  <c r="F60" i="43"/>
  <c r="F16" i="43"/>
  <c r="F49" i="43"/>
  <c r="B58" i="32"/>
  <c r="F58" i="32"/>
  <c r="F74" i="32"/>
  <c r="F20" i="32"/>
  <c r="B47" i="35"/>
  <c r="F47" i="35"/>
  <c r="B37" i="26"/>
  <c r="B38" i="26"/>
  <c r="F18" i="39"/>
  <c r="F24" i="39"/>
  <c r="B51" i="32"/>
  <c r="F51" i="32"/>
  <c r="F22" i="32"/>
  <c r="B30" i="45"/>
  <c r="B56" i="45" s="1"/>
  <c r="B30" i="32"/>
  <c r="B61" i="32"/>
  <c r="F61" i="32"/>
  <c r="F36" i="32"/>
  <c r="Y18" i="49"/>
  <c r="B45" i="35"/>
  <c r="B50" i="35"/>
  <c r="B55" i="35" s="1"/>
  <c r="B19" i="26"/>
  <c r="F19" i="26"/>
  <c r="B65" i="32"/>
  <c r="B59" i="35"/>
  <c r="B62" i="32"/>
  <c r="F62" i="32"/>
  <c r="F18" i="38"/>
  <c r="F30" i="38"/>
  <c r="B114" i="32"/>
  <c r="B39" i="35"/>
  <c r="B111" i="32"/>
  <c r="Y19" i="49"/>
  <c r="AF18" i="49"/>
  <c r="AJ18" i="49"/>
  <c r="AJ23" i="49"/>
  <c r="C17" i="49" s="1"/>
  <c r="G17" i="49"/>
  <c r="AH18" i="49"/>
  <c r="AL31" i="49"/>
  <c r="AB31" i="49"/>
  <c r="AB36" i="49"/>
  <c r="C26" i="49" s="1"/>
  <c r="G26" i="49"/>
  <c r="AN31" i="49"/>
  <c r="AN36" i="49"/>
  <c r="M27" i="49" s="1"/>
  <c r="Q27" i="49"/>
  <c r="AF31" i="49"/>
  <c r="AF36" i="49"/>
  <c r="M26" i="49" s="1"/>
  <c r="Q26" i="49"/>
  <c r="AH44" i="49"/>
  <c r="AH49" i="49" s="1"/>
  <c r="R36" i="49" s="1"/>
  <c r="V36" i="49"/>
  <c r="F21" i="43"/>
  <c r="F85" i="43"/>
  <c r="B48" i="43"/>
  <c r="F48" i="43"/>
  <c r="F128" i="43"/>
  <c r="D26" i="31" s="1"/>
  <c r="B35" i="43"/>
  <c r="AD18" i="49"/>
  <c r="AJ36" i="49"/>
  <c r="C27" i="49" s="1"/>
  <c r="G27" i="49"/>
  <c r="AJ44" i="49"/>
  <c r="Y46" i="49"/>
  <c r="B61" i="43"/>
  <c r="B63" i="43"/>
  <c r="AP23" i="49"/>
  <c r="R17" i="49" s="1"/>
  <c r="V17" i="49"/>
  <c r="AH31" i="49"/>
  <c r="AH36" i="49" s="1"/>
  <c r="R26" i="49" s="1"/>
  <c r="V26" i="49"/>
  <c r="AD31" i="49"/>
  <c r="AD36" i="49" s="1"/>
  <c r="H26" i="49" s="1"/>
  <c r="L26" i="49"/>
  <c r="Y33" i="49"/>
  <c r="B72" i="43"/>
  <c r="B74" i="43" s="1"/>
  <c r="AL44" i="49"/>
  <c r="AB44" i="49"/>
  <c r="AB49" i="49"/>
  <c r="C36" i="49" s="1"/>
  <c r="G36" i="49"/>
  <c r="F47" i="43"/>
  <c r="F117" i="43"/>
  <c r="D25" i="31" s="1"/>
  <c r="B67" i="43"/>
  <c r="F67" i="43"/>
  <c r="F32" i="43"/>
  <c r="F27" i="43"/>
  <c r="AF23" i="49"/>
  <c r="M16" i="49" s="1"/>
  <c r="Q16" i="49"/>
  <c r="Y43" i="49"/>
  <c r="AP45" i="49"/>
  <c r="B52" i="43"/>
  <c r="B56" i="43"/>
  <c r="AD23" i="49"/>
  <c r="H16" i="49" s="1"/>
  <c r="L16" i="49"/>
  <c r="F22" i="43"/>
  <c r="F45" i="35"/>
  <c r="F77" i="32"/>
  <c r="F73" i="32"/>
  <c r="B93" i="32"/>
  <c r="B113" i="32"/>
  <c r="F21" i="32"/>
  <c r="F48" i="32"/>
  <c r="F42" i="32"/>
  <c r="F75" i="32"/>
  <c r="F44" i="35"/>
  <c r="F50" i="35"/>
  <c r="F55" i="35"/>
  <c r="B31" i="35"/>
  <c r="B37" i="35" s="1"/>
  <c r="F83" i="43"/>
  <c r="AL23" i="49"/>
  <c r="H17" i="49" s="1"/>
  <c r="L17" i="49"/>
  <c r="Y45" i="49"/>
  <c r="Y30" i="49"/>
  <c r="F56" i="43"/>
  <c r="Y31" i="49"/>
  <c r="F26" i="43"/>
  <c r="F31" i="43"/>
  <c r="F25" i="43"/>
  <c r="F30" i="43"/>
  <c r="F61" i="43"/>
  <c r="AP44" i="49"/>
  <c r="AP49" i="49" s="1"/>
  <c r="R37" i="49" s="1"/>
  <c r="F27" i="32"/>
  <c r="B116" i="32"/>
  <c r="F116" i="32"/>
  <c r="F24" i="32"/>
  <c r="F111" i="32"/>
  <c r="F113" i="32"/>
  <c r="F114" i="32"/>
  <c r="F135" i="32"/>
  <c r="D24" i="50" s="1"/>
  <c r="F110" i="32"/>
  <c r="F43" i="32"/>
  <c r="F49" i="32"/>
  <c r="B117" i="32"/>
  <c r="F117" i="32"/>
  <c r="F120" i="32"/>
  <c r="F25" i="32"/>
  <c r="D112" i="32"/>
  <c r="F112" i="32"/>
  <c r="B38" i="32"/>
  <c r="B44" i="32" s="1"/>
  <c r="B50" i="32" s="1"/>
  <c r="B46" i="32"/>
  <c r="B52" i="32" s="1"/>
  <c r="F52" i="32"/>
  <c r="F76" i="32"/>
  <c r="B54" i="32"/>
  <c r="F53" i="43"/>
  <c r="B65" i="43"/>
  <c r="F65" i="43"/>
  <c r="F52" i="43"/>
  <c r="F28" i="32"/>
  <c r="F66" i="43"/>
  <c r="F57" i="43"/>
  <c r="F51" i="45"/>
  <c r="F47" i="45"/>
  <c r="F109" i="32"/>
  <c r="F46" i="32"/>
  <c r="F44" i="32"/>
  <c r="F50" i="32"/>
  <c r="F38" i="32"/>
  <c r="F119" i="32"/>
  <c r="F81" i="32"/>
  <c r="F87" i="32"/>
  <c r="F91" i="32"/>
  <c r="F85" i="32"/>
  <c r="F49" i="35"/>
  <c r="F54" i="35"/>
  <c r="F54" i="43"/>
  <c r="F58" i="43"/>
  <c r="F82" i="32"/>
  <c r="F88" i="32"/>
  <c r="F51" i="35"/>
  <c r="F56" i="35"/>
  <c r="F63" i="43"/>
  <c r="B70" i="43"/>
  <c r="F70" i="43"/>
  <c r="F83" i="32"/>
  <c r="F89" i="32"/>
  <c r="F28" i="43"/>
  <c r="F33" i="43"/>
  <c r="F90" i="32"/>
  <c r="F84" i="32"/>
  <c r="F55" i="43"/>
  <c r="F52" i="35"/>
  <c r="F57" i="35"/>
  <c r="F59" i="43"/>
  <c r="F68" i="43"/>
  <c r="AL43" i="49"/>
  <c r="AL49" i="49" s="1"/>
  <c r="H37" i="49" s="1"/>
  <c r="L37" i="49"/>
  <c r="AN43" i="49"/>
  <c r="AN49" i="49" s="1"/>
  <c r="M37" i="49" s="1"/>
  <c r="AF49" i="49"/>
  <c r="M36" i="49"/>
  <c r="Q36" i="49"/>
  <c r="V27" i="49"/>
  <c r="AH23" i="49"/>
  <c r="R16" i="49"/>
  <c r="V16" i="49"/>
  <c r="AN23" i="49"/>
  <c r="M17" i="49" s="1"/>
  <c r="Q17" i="49"/>
  <c r="W17" i="49" s="1"/>
  <c r="W18" i="49" s="1"/>
  <c r="V37" i="49"/>
  <c r="Q37" i="49"/>
  <c r="AB23" i="49"/>
  <c r="C16" i="49"/>
  <c r="G16" i="49"/>
  <c r="W16" i="49"/>
  <c r="L27" i="49"/>
  <c r="W27" i="49"/>
  <c r="AD43" i="49"/>
  <c r="AD49" i="49"/>
  <c r="H36" i="49" s="1"/>
  <c r="L36" i="49"/>
  <c r="W36" i="49" s="1"/>
  <c r="W26" i="49"/>
  <c r="W28" i="49"/>
  <c r="AJ43" i="49"/>
  <c r="AJ49" i="49"/>
  <c r="C37" i="49" s="1"/>
  <c r="G37" i="49"/>
  <c r="W37" i="49" s="1"/>
  <c r="F20" i="35"/>
  <c r="F17" i="35"/>
  <c r="F52" i="45"/>
  <c r="F48" i="45"/>
  <c r="F76" i="45" s="1"/>
  <c r="F46" i="45"/>
  <c r="F50" i="45"/>
  <c r="B52" i="35"/>
  <c r="B57" i="35" s="1"/>
  <c r="B56" i="35"/>
  <c r="F49" i="26"/>
  <c r="D35" i="37"/>
  <c r="E37" i="37" s="1"/>
  <c r="E43" i="37" s="1"/>
  <c r="F26" i="39"/>
  <c r="B20" i="39"/>
  <c r="B30" i="38"/>
  <c r="B20" i="38"/>
  <c r="B55" i="43"/>
  <c r="B59" i="43"/>
  <c r="B68" i="43" s="1"/>
  <c r="B58" i="43"/>
  <c r="D22" i="24"/>
  <c r="B95" i="32"/>
  <c r="F74" i="45"/>
  <c r="B61" i="35"/>
  <c r="F81" i="35"/>
  <c r="D35" i="50" s="1"/>
  <c r="D22" i="44" l="1"/>
  <c r="D25" i="44" s="1"/>
  <c r="E27" i="44" s="1"/>
  <c r="E34" i="44" s="1"/>
  <c r="F92" i="45"/>
  <c r="W38" i="49"/>
  <c r="F70" i="35"/>
  <c r="F144" i="32"/>
  <c r="D22" i="50"/>
  <c r="D26" i="50" s="1"/>
  <c r="E28" i="50" s="1"/>
  <c r="D24" i="24"/>
  <c r="D25" i="24" s="1"/>
  <c r="E27" i="24" s="1"/>
  <c r="E34" i="24" s="1"/>
  <c r="E39" i="24" s="1"/>
  <c r="F62" i="26"/>
  <c r="F100" i="43"/>
  <c r="F104" i="43" s="1"/>
  <c r="D17" i="37"/>
  <c r="E21" i="37" s="1"/>
  <c r="F44" i="38"/>
  <c r="F130" i="43" l="1"/>
  <c r="D23" i="31"/>
  <c r="D27" i="31" s="1"/>
  <c r="F83" i="35"/>
  <c r="D33" i="50"/>
  <c r="D36" i="50" s="1"/>
  <c r="E38" i="50" s="1"/>
  <c r="E46" i="50" s="1"/>
  <c r="E53" i="50" l="1"/>
  <c r="D15" i="31"/>
  <c r="E18" i="31" s="1"/>
  <c r="E29" i="31" s="1"/>
  <c r="E37" i="31" s="1"/>
  <c r="E44" i="31" s="1"/>
  <c r="E51" i="31" s="1"/>
</calcChain>
</file>

<file path=xl/sharedStrings.xml><?xml version="1.0" encoding="utf-8"?>
<sst xmlns="http://schemas.openxmlformats.org/spreadsheetml/2006/main" count="2329" uniqueCount="584">
  <si>
    <r>
      <t>Teilzeit Z</t>
    </r>
    <r>
      <rPr>
        <vertAlign val="subscript"/>
        <sz val="10"/>
        <rFont val="Arial"/>
        <family val="2"/>
      </rPr>
      <t>2,VT1a</t>
    </r>
    <r>
      <rPr>
        <b/>
        <vertAlign val="subscript"/>
        <sz val="10"/>
        <rFont val="Arial"/>
        <family val="2"/>
      </rPr>
      <t xml:space="preserve"> </t>
    </r>
    <r>
      <rPr>
        <sz val="8"/>
        <rFont val="Arial"/>
        <family val="2"/>
      </rPr>
      <t xml:space="preserve">= Gesamt-Vortriebsdauer, ohne Stillliegezeiten
</t>
    </r>
    <r>
      <rPr>
        <b/>
        <sz val="8"/>
        <rFont val="Arial"/>
        <family val="2"/>
      </rPr>
      <t>tempo intermedio Z</t>
    </r>
    <r>
      <rPr>
        <vertAlign val="subscript"/>
        <sz val="8"/>
        <rFont val="Arial"/>
        <family val="2"/>
      </rPr>
      <t>2,VT1a</t>
    </r>
    <r>
      <rPr>
        <sz val="8"/>
        <rFont val="Arial"/>
        <family val="2"/>
      </rPr>
      <t xml:space="preserve"> = totale durata scavo, senza innativitá</t>
    </r>
  </si>
  <si>
    <r>
      <t>Stillliegezeit Abgang während Vortrieb, Teilzeit Z</t>
    </r>
    <r>
      <rPr>
        <vertAlign val="subscript"/>
        <sz val="8"/>
        <rFont val="Arial"/>
        <family val="2"/>
      </rPr>
      <t xml:space="preserve">4,VT1a
</t>
    </r>
    <r>
      <rPr>
        <b/>
        <u/>
        <sz val="8"/>
        <rFont val="Arial"/>
        <family val="2"/>
      </rPr>
      <t>inattivitá abbandono cantiere durante scavo, tempo intermedio Z</t>
    </r>
    <r>
      <rPr>
        <vertAlign val="subscript"/>
        <sz val="8"/>
        <rFont val="Arial"/>
        <family val="2"/>
      </rPr>
      <t>4,VT1a</t>
    </r>
  </si>
  <si>
    <r>
      <t>Stillliegezeit während Vortrieb, Teilzeit Z</t>
    </r>
    <r>
      <rPr>
        <vertAlign val="subscript"/>
        <sz val="8"/>
        <rFont val="Arial"/>
        <family val="2"/>
      </rPr>
      <t xml:space="preserve">3,VT1b
</t>
    </r>
    <r>
      <rPr>
        <b/>
        <u/>
        <sz val="8"/>
        <rFont val="Arial"/>
        <family val="2"/>
      </rPr>
      <t>innativitá d'avanzamento durante lo scavo, tempo intermedio Z</t>
    </r>
    <r>
      <rPr>
        <vertAlign val="subscript"/>
        <sz val="8"/>
        <rFont val="Arial"/>
        <family val="2"/>
      </rPr>
      <t>3,VT1b</t>
    </r>
  </si>
  <si>
    <r>
      <t xml:space="preserve"> = Z</t>
    </r>
    <r>
      <rPr>
        <i/>
        <vertAlign val="subscript"/>
        <sz val="10"/>
        <rFont val="Arial"/>
        <family val="2"/>
      </rPr>
      <t>2,VT1b</t>
    </r>
    <r>
      <rPr>
        <i/>
        <sz val="10"/>
        <rFont val="Arial"/>
        <family val="2"/>
      </rPr>
      <t xml:space="preserve"> + Z</t>
    </r>
    <r>
      <rPr>
        <i/>
        <vertAlign val="subscript"/>
        <sz val="10"/>
        <rFont val="Arial"/>
        <family val="2"/>
      </rPr>
      <t>3,VT1b</t>
    </r>
    <r>
      <rPr>
        <i/>
        <sz val="10"/>
        <rFont val="Arial"/>
        <family val="2"/>
      </rPr>
      <t xml:space="preserve"> + Z</t>
    </r>
    <r>
      <rPr>
        <i/>
        <vertAlign val="subscript"/>
        <sz val="10"/>
        <rFont val="Arial"/>
        <family val="2"/>
      </rPr>
      <t>4,VT1b</t>
    </r>
  </si>
  <si>
    <t>[m]</t>
  </si>
  <si>
    <t>[m/KT]</t>
  </si>
  <si>
    <t>[KT]</t>
  </si>
  <si>
    <t>Anzahl</t>
  </si>
  <si>
    <t>[ST]</t>
  </si>
  <si>
    <t>[KT/ST]</t>
  </si>
  <si>
    <t>Dauer / Ereignis</t>
  </si>
  <si>
    <t>Gesamtdauer</t>
  </si>
  <si>
    <t>[%]</t>
  </si>
  <si>
    <t>Anschlags- und Durchschlagsfeier (Vorgabe AG)</t>
  </si>
  <si>
    <t>T2</t>
  </si>
  <si>
    <t>RECHTSGÜLTIGE FERTIGUNG / FIRMA GIURIDICAMENTE VALIDA</t>
  </si>
  <si>
    <t>Ort, Datum</t>
  </si>
  <si>
    <t>rechtsgültige Fertigung</t>
  </si>
  <si>
    <t>Luogo, Data</t>
  </si>
  <si>
    <r>
      <t>Z</t>
    </r>
    <r>
      <rPr>
        <vertAlign val="subscript"/>
        <sz val="8"/>
        <rFont val="Arial"/>
        <family val="2"/>
      </rPr>
      <t>1,VT2</t>
    </r>
  </si>
  <si>
    <r>
      <t>Z</t>
    </r>
    <r>
      <rPr>
        <vertAlign val="subscript"/>
        <sz val="8"/>
        <rFont val="Arial"/>
        <family val="2"/>
      </rPr>
      <t>2,VT2</t>
    </r>
  </si>
  <si>
    <r>
      <t>Z</t>
    </r>
    <r>
      <rPr>
        <vertAlign val="subscript"/>
        <sz val="8"/>
        <rFont val="Arial"/>
        <family val="2"/>
      </rPr>
      <t>3,VT2</t>
    </r>
  </si>
  <si>
    <r>
      <t>Z</t>
    </r>
    <r>
      <rPr>
        <vertAlign val="subscript"/>
        <sz val="8"/>
        <rFont val="Arial"/>
        <family val="2"/>
      </rPr>
      <t>4,VT2</t>
    </r>
  </si>
  <si>
    <r>
      <t>Z</t>
    </r>
    <r>
      <rPr>
        <vertAlign val="subscript"/>
        <sz val="8"/>
        <rFont val="Arial"/>
        <family val="2"/>
      </rPr>
      <t>6,VT2</t>
    </r>
  </si>
  <si>
    <r>
      <t>Z</t>
    </r>
    <r>
      <rPr>
        <vertAlign val="subscript"/>
        <sz val="8"/>
        <rFont val="Arial"/>
        <family val="2"/>
      </rPr>
      <t>5,VT2</t>
    </r>
  </si>
  <si>
    <t>Gesamtlänge Vortrieb 2</t>
  </si>
  <si>
    <r>
      <t>Z</t>
    </r>
    <r>
      <rPr>
        <vertAlign val="subscript"/>
        <sz val="8"/>
        <rFont val="Arial"/>
        <family val="2"/>
      </rPr>
      <t>1,VT1a</t>
    </r>
  </si>
  <si>
    <r>
      <t>Z</t>
    </r>
    <r>
      <rPr>
        <vertAlign val="subscript"/>
        <sz val="8"/>
        <rFont val="Arial"/>
        <family val="2"/>
      </rPr>
      <t>2,VT1a</t>
    </r>
  </si>
  <si>
    <r>
      <t>Z</t>
    </r>
    <r>
      <rPr>
        <vertAlign val="subscript"/>
        <sz val="8"/>
        <rFont val="Arial"/>
        <family val="2"/>
      </rPr>
      <t>3,VT1a</t>
    </r>
  </si>
  <si>
    <r>
      <t>Z</t>
    </r>
    <r>
      <rPr>
        <vertAlign val="subscript"/>
        <sz val="8"/>
        <rFont val="Arial"/>
        <family val="2"/>
      </rPr>
      <t>4,VT1a</t>
    </r>
  </si>
  <si>
    <r>
      <t>Z</t>
    </r>
    <r>
      <rPr>
        <vertAlign val="subscript"/>
        <sz val="8"/>
        <rFont val="Arial"/>
        <family val="2"/>
      </rPr>
      <t>2,VT1b</t>
    </r>
  </si>
  <si>
    <r>
      <t>Z</t>
    </r>
    <r>
      <rPr>
        <vertAlign val="subscript"/>
        <sz val="8"/>
        <rFont val="Arial"/>
        <family val="2"/>
      </rPr>
      <t>3,VT1b</t>
    </r>
  </si>
  <si>
    <r>
      <t>Z</t>
    </r>
    <r>
      <rPr>
        <vertAlign val="subscript"/>
        <sz val="8"/>
        <rFont val="Arial"/>
        <family val="2"/>
      </rPr>
      <t>4,VT1b</t>
    </r>
  </si>
  <si>
    <t>Vom Bieter auszufüllende Felder / caselli da riempire dal mandatario</t>
  </si>
  <si>
    <t>Vom AG vorgegebene Werte / Valori stabiliti dal commitente</t>
  </si>
  <si>
    <t>Zu berechnende Felder / caselle da calcolare</t>
  </si>
  <si>
    <t>Vertraglicher Baubeginn/Baufeldübergabe bis Vortriebsbeginn Vortrieb 2
inizio lavori contrattuale/consegna del campo di lavoro fino inizio scavo 2</t>
  </si>
  <si>
    <t>Vortriebsdauer / durata d'avanzamento</t>
  </si>
  <si>
    <t>Vortriebs-Stillliegezeit / innativitá d'avanzamento</t>
  </si>
  <si>
    <t>Vortriebs-Stillliegezeit Abgang / inattivitá abbandono cantiere</t>
  </si>
  <si>
    <r>
      <t>Vortrieb 2/scavo 2 = Summe/somma  Z</t>
    </r>
    <r>
      <rPr>
        <b/>
        <vertAlign val="subscript"/>
        <sz val="8"/>
        <rFont val="Arial"/>
        <family val="2"/>
      </rPr>
      <t>2,VT2</t>
    </r>
    <r>
      <rPr>
        <b/>
        <sz val="8"/>
        <rFont val="Arial"/>
        <family val="2"/>
      </rPr>
      <t xml:space="preserve"> + Z</t>
    </r>
    <r>
      <rPr>
        <b/>
        <vertAlign val="subscript"/>
        <sz val="8"/>
        <rFont val="Arial"/>
        <family val="2"/>
      </rPr>
      <t>3,VT2</t>
    </r>
    <r>
      <rPr>
        <b/>
        <sz val="8"/>
        <rFont val="Arial"/>
        <family val="2"/>
      </rPr>
      <t xml:space="preserve"> + Z</t>
    </r>
    <r>
      <rPr>
        <b/>
        <vertAlign val="subscript"/>
        <sz val="8"/>
        <rFont val="Arial"/>
        <family val="2"/>
      </rPr>
      <t>4,VT2</t>
    </r>
  </si>
  <si>
    <r>
      <t>Vortriebsende/fine scavo = Summe/somma Z</t>
    </r>
    <r>
      <rPr>
        <b/>
        <vertAlign val="subscript"/>
        <sz val="8"/>
        <rFont val="Arial"/>
        <family val="2"/>
      </rPr>
      <t>1,VT2</t>
    </r>
    <r>
      <rPr>
        <b/>
        <sz val="8"/>
        <rFont val="Arial"/>
        <family val="2"/>
      </rPr>
      <t xml:space="preserve"> + Z</t>
    </r>
    <r>
      <rPr>
        <b/>
        <vertAlign val="subscript"/>
        <sz val="8"/>
        <rFont val="Arial"/>
        <family val="2"/>
      </rPr>
      <t>2,VT2</t>
    </r>
    <r>
      <rPr>
        <b/>
        <sz val="8"/>
        <rFont val="Arial"/>
        <family val="2"/>
      </rPr>
      <t xml:space="preserve"> + Z</t>
    </r>
    <r>
      <rPr>
        <b/>
        <vertAlign val="subscript"/>
        <sz val="8"/>
        <rFont val="Arial"/>
        <family val="2"/>
      </rPr>
      <t>3,VT2</t>
    </r>
    <r>
      <rPr>
        <b/>
        <sz val="8"/>
        <rFont val="Arial"/>
        <family val="2"/>
      </rPr>
      <t xml:space="preserve"> + Z</t>
    </r>
    <r>
      <rPr>
        <b/>
        <vertAlign val="subscript"/>
        <sz val="8"/>
        <rFont val="Arial"/>
        <family val="2"/>
      </rPr>
      <t>4,VT2</t>
    </r>
  </si>
  <si>
    <r>
      <t>Vortriebsbeginn/inizio scavo = Summe/somma Z</t>
    </r>
    <r>
      <rPr>
        <b/>
        <vertAlign val="subscript"/>
        <sz val="8"/>
        <color indexed="10"/>
        <rFont val="Arial"/>
        <family val="2"/>
      </rPr>
      <t>1,VT2</t>
    </r>
  </si>
  <si>
    <t>Übertrag aus VT2-Blatt 2.2
riporto da VT2-foglio 2.2</t>
  </si>
  <si>
    <t>pönalisiert/penale</t>
  </si>
  <si>
    <t>Bietername/nome offerente</t>
  </si>
  <si>
    <t xml:space="preserve">2) … Zu berechnende Felder werden bei digitaler Bearbeitung automatisch berechnet. 
        Die Richtigkeit der Ergebnisse ist vom Bieter eigenverantwortlich vor der Verwendung zu prüfen.
        Le caselle di calcolo vengono calcolati automaticamente nella eleborazione digitale
        Per l'esattezza del calcolo è responsabile l'offerente prima del loro uso  </t>
  </si>
  <si>
    <t>Hinweise/avvisi:</t>
  </si>
  <si>
    <t>1) … Die Berechnung der Bauzeit erfolgt auf 2 Nachkommastellen, anschließende Weiterrechnung mit gerundeten Werten der 2. Nachkommastelle.
        Il calcolo della durata dei lavori avviene con una precicione decimale di 2, il calcolo sequente con valori tondi della seconda cifra decimale</t>
  </si>
  <si>
    <t>Baubeginn bis Vortriebsbeginn Vortrieb 2
inizio lavori fino alla fine dello scavo 2</t>
  </si>
  <si>
    <r>
      <t>Vortriebsdauer/durata scavo,  Teilzeit/tempo intermedio Z</t>
    </r>
    <r>
      <rPr>
        <b/>
        <vertAlign val="subscript"/>
        <sz val="10"/>
        <rFont val="Arial"/>
        <family val="2"/>
      </rPr>
      <t>2,VT2</t>
    </r>
  </si>
  <si>
    <t>prognostizierte Verteilung
distribuzione prognosticata</t>
  </si>
  <si>
    <t>Vortriebs-
geschwindigkeit
velocitá d'avanzamento</t>
  </si>
  <si>
    <t>Vortriebsdauer
durata scavo</t>
  </si>
  <si>
    <t>Leistung
velocitá</t>
  </si>
  <si>
    <t>Gesamtdauer
durata complessiva</t>
  </si>
  <si>
    <t>Menge
Quantitá</t>
  </si>
  <si>
    <t>Anzahl
numero</t>
  </si>
  <si>
    <t>Dauer / Ereignis
durata / evento</t>
  </si>
  <si>
    <t>zusätzliche Bauzeit infolge Nachtsprengverbot (NSV):
tempo di lavoro supplementare a causa divieto di brillamento notturno (NSV)</t>
  </si>
  <si>
    <t>zusätzliche Bauzeit für Ereignis:
tempo di lavoro supplementare per evento</t>
  </si>
  <si>
    <t>ohne / senza  NSV</t>
  </si>
  <si>
    <t>mit /con NSV</t>
  </si>
  <si>
    <t>Vortriebsgeschwindigkeit / 
velocitá d'avanzamento</t>
  </si>
  <si>
    <t>infolge/Causa NSV</t>
  </si>
  <si>
    <r>
      <t>Stillliegezeit während Vortrieb, Teilzeit Z</t>
    </r>
    <r>
      <rPr>
        <vertAlign val="subscript"/>
        <sz val="8"/>
        <rFont val="Arial"/>
        <family val="2"/>
      </rPr>
      <t xml:space="preserve">3,VT2
</t>
    </r>
    <r>
      <rPr>
        <b/>
        <u/>
        <sz val="8"/>
        <rFont val="Arial"/>
        <family val="2"/>
      </rPr>
      <t>innativitá d'avanzamento durante lo scavo, tempo intermedio Z</t>
    </r>
    <r>
      <rPr>
        <b/>
        <u/>
        <vertAlign val="subscript"/>
        <sz val="8"/>
        <rFont val="Arial"/>
        <family val="2"/>
      </rPr>
      <t>3,VT2</t>
    </r>
  </si>
  <si>
    <r>
      <t>Stillliegezeit Abgang während Vortrieb, Teilzeit Z</t>
    </r>
    <r>
      <rPr>
        <vertAlign val="subscript"/>
        <sz val="8"/>
        <rFont val="Arial"/>
        <family val="2"/>
      </rPr>
      <t>4,VT2
i</t>
    </r>
    <r>
      <rPr>
        <b/>
        <u/>
        <sz val="8"/>
        <rFont val="Arial"/>
        <family val="2"/>
      </rPr>
      <t>nattivitá abbandono cantiere durante scavo, tempo intermedio Z</t>
    </r>
    <r>
      <rPr>
        <vertAlign val="subscript"/>
        <sz val="8"/>
        <rFont val="Arial"/>
        <family val="2"/>
      </rPr>
      <t>4,VT2</t>
    </r>
  </si>
  <si>
    <t>Weihnachtsabgang / abbandono natalizio</t>
  </si>
  <si>
    <t>Osterabgang / abbandono pasqua</t>
  </si>
  <si>
    <t>Feiern / Feste (Barbarafeier/ festa St. Barbara; etc.)</t>
  </si>
  <si>
    <r>
      <t>Teilzeit Z</t>
    </r>
    <r>
      <rPr>
        <vertAlign val="subscript"/>
        <sz val="10"/>
        <rFont val="Arial"/>
        <family val="2"/>
      </rPr>
      <t>2,VT2</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b/>
        <vertAlign val="subscript"/>
        <sz val="10"/>
        <rFont val="Arial"/>
        <family val="2"/>
      </rPr>
      <t>2,VT2</t>
    </r>
    <r>
      <rPr>
        <sz val="8"/>
        <rFont val="Arial"/>
        <family val="2"/>
      </rPr>
      <t xml:space="preserve"> = totale durata scavo, senza innativitá</t>
    </r>
  </si>
  <si>
    <t>1) … Die Berechnung der Bauzeit erfolgt auf 2 Nachkommastellen, anschließende Weiterrechnung mit gerundeten Werten der 2. Nachkommastelle.
         Il calcolo della durata dei lavori avviene con una precicione decimale di 2, il calcolo sequente con valori tondi della seconda cifra decimale</t>
  </si>
  <si>
    <r>
      <t>= Z</t>
    </r>
    <r>
      <rPr>
        <i/>
        <vertAlign val="subscript"/>
        <sz val="10"/>
        <rFont val="Arial"/>
        <family val="2"/>
      </rPr>
      <t>2,VT2</t>
    </r>
    <r>
      <rPr>
        <i/>
        <sz val="10"/>
        <rFont val="Arial"/>
        <family val="2"/>
      </rPr>
      <t xml:space="preserve"> + Z</t>
    </r>
    <r>
      <rPr>
        <i/>
        <vertAlign val="subscript"/>
        <sz val="10"/>
        <rFont val="Arial"/>
        <family val="2"/>
      </rPr>
      <t>3,VT2</t>
    </r>
    <r>
      <rPr>
        <i/>
        <sz val="10"/>
        <rFont val="Arial"/>
        <family val="2"/>
      </rPr>
      <t xml:space="preserve"> + Z</t>
    </r>
    <r>
      <rPr>
        <i/>
        <vertAlign val="subscript"/>
        <sz val="10"/>
        <rFont val="Arial"/>
        <family val="2"/>
      </rPr>
      <t>4,VT2</t>
    </r>
  </si>
  <si>
    <t>Summe Vortriebsdauer VT2 
somma durata scavo VT2</t>
  </si>
  <si>
    <t>Baubeginn bis Vortriebsbeginn Vortrieb 1a
inizio lavori fino inizio scavo 1a</t>
  </si>
  <si>
    <r>
      <t>Vortriebsbeginn/inizio scavo = Summe/somma Z</t>
    </r>
    <r>
      <rPr>
        <b/>
        <vertAlign val="subscript"/>
        <sz val="8"/>
        <color indexed="10"/>
        <rFont val="Arial"/>
        <family val="2"/>
      </rPr>
      <t>1,VT1a</t>
    </r>
  </si>
  <si>
    <t>Bemerkung/annotazioni</t>
  </si>
  <si>
    <r>
      <t>= Z</t>
    </r>
    <r>
      <rPr>
        <b/>
        <vertAlign val="subscript"/>
        <sz val="10"/>
        <rFont val="Arial"/>
        <family val="2"/>
      </rPr>
      <t>2,VT2</t>
    </r>
    <r>
      <rPr>
        <b/>
        <sz val="10"/>
        <rFont val="Arial"/>
        <family val="2"/>
      </rPr>
      <t xml:space="preserve"> + Z</t>
    </r>
    <r>
      <rPr>
        <b/>
        <vertAlign val="subscript"/>
        <sz val="10"/>
        <rFont val="Arial"/>
        <family val="2"/>
      </rPr>
      <t>3,VT2</t>
    </r>
    <r>
      <rPr>
        <b/>
        <sz val="10"/>
        <rFont val="Arial"/>
        <family val="2"/>
      </rPr>
      <t xml:space="preserve"> + Z</t>
    </r>
    <r>
      <rPr>
        <b/>
        <vertAlign val="subscript"/>
        <sz val="10"/>
        <rFont val="Arial"/>
        <family val="2"/>
      </rPr>
      <t>4,VT2</t>
    </r>
  </si>
  <si>
    <r>
      <t>Vortriebsdauer/durata scavo,  Teilzeit/tempo intermedio Z</t>
    </r>
    <r>
      <rPr>
        <b/>
        <vertAlign val="subscript"/>
        <sz val="10"/>
        <rFont val="Arial"/>
        <family val="2"/>
      </rPr>
      <t>2,VT1a</t>
    </r>
  </si>
  <si>
    <t>Gesamtlänge Vortrieb 1a/lunghezza complessiva scavo 1a</t>
  </si>
  <si>
    <t>Stollenanschlag/attacco galleria</t>
  </si>
  <si>
    <t>Ausbruch Mixed-face (Anzahl Abschläge)
scavo mixed-face (numero abattimenti)</t>
  </si>
  <si>
    <r>
      <t>Stillliegezeit während Vortrieb, Teilzeit Z</t>
    </r>
    <r>
      <rPr>
        <vertAlign val="subscript"/>
        <sz val="8"/>
        <rFont val="Arial"/>
        <family val="2"/>
      </rPr>
      <t xml:space="preserve">3,VT1a
</t>
    </r>
    <r>
      <rPr>
        <b/>
        <u/>
        <sz val="8"/>
        <rFont val="Arial"/>
        <family val="2"/>
      </rPr>
      <t>innativitá d'avanzamento durante lo scavo, tempo intermedio Z</t>
    </r>
    <r>
      <rPr>
        <vertAlign val="subscript"/>
        <sz val="8"/>
        <rFont val="Arial"/>
        <family val="2"/>
      </rPr>
      <t>3,VT1a</t>
    </r>
  </si>
  <si>
    <r>
      <t>Teilzeit Z</t>
    </r>
    <r>
      <rPr>
        <vertAlign val="subscript"/>
        <sz val="8"/>
        <rFont val="Arial"/>
        <family val="2"/>
      </rPr>
      <t xml:space="preserve">3,VT1a </t>
    </r>
    <r>
      <rPr>
        <sz val="8"/>
        <rFont val="Arial"/>
        <family val="2"/>
      </rPr>
      <t xml:space="preserve">= Stillliegezeit während Vortrieb
</t>
    </r>
    <r>
      <rPr>
        <b/>
        <sz val="10"/>
        <rFont val="Arial"/>
        <family val="2"/>
      </rPr>
      <t>Tempo intermedio Z</t>
    </r>
    <r>
      <rPr>
        <vertAlign val="subscript"/>
        <sz val="8"/>
        <rFont val="Arial"/>
        <family val="2"/>
      </rPr>
      <t>3,VT1a</t>
    </r>
    <r>
      <rPr>
        <sz val="8"/>
        <rFont val="Arial"/>
        <family val="2"/>
      </rPr>
      <t xml:space="preserve"> = tempi innativitá durante scavo</t>
    </r>
  </si>
  <si>
    <r>
      <t>Teilzeit Z</t>
    </r>
    <r>
      <rPr>
        <vertAlign val="subscript"/>
        <sz val="8"/>
        <rFont val="Arial"/>
        <family val="2"/>
      </rPr>
      <t>4,VT1a</t>
    </r>
    <r>
      <rPr>
        <sz val="8"/>
        <rFont val="Arial"/>
        <family val="2"/>
      </rPr>
      <t xml:space="preserve"> = Stillliegezeit Abgang während Vortrieb
</t>
    </r>
    <r>
      <rPr>
        <sz val="10"/>
        <rFont val="Arial"/>
        <family val="2"/>
      </rPr>
      <t>t</t>
    </r>
    <r>
      <rPr>
        <b/>
        <sz val="10"/>
        <rFont val="Arial"/>
        <family val="2"/>
      </rPr>
      <t>empo intermedio Z</t>
    </r>
    <r>
      <rPr>
        <vertAlign val="subscript"/>
        <sz val="10"/>
        <rFont val="Arial"/>
        <family val="2"/>
      </rPr>
      <t>4,VT1a</t>
    </r>
    <r>
      <rPr>
        <sz val="8"/>
        <rFont val="Arial"/>
        <family val="2"/>
      </rPr>
      <t xml:space="preserve"> = tempi innativitá abbandono durante scavo</t>
    </r>
  </si>
  <si>
    <r>
      <t xml:space="preserve">Summe Vortriebsdauer VT1a </t>
    </r>
    <r>
      <rPr>
        <b/>
        <vertAlign val="subscript"/>
        <sz val="10"/>
        <rFont val="Arial"/>
        <family val="2"/>
      </rPr>
      <t xml:space="preserve">
</t>
    </r>
    <r>
      <rPr>
        <b/>
        <sz val="10"/>
        <rFont val="Arial"/>
        <family val="2"/>
      </rPr>
      <t>somma durata scavo VT1a</t>
    </r>
  </si>
  <si>
    <t xml:space="preserve">2) … Zu berechnende Felder werden bei digitaler Bearbeitung automatisch berechnet. 
        Die Richtigkeit der Ergebnisse ist vom  Bieter eigenverantwortlich vor der Verwendung zu prüfen.
        Le caselle di calcolo vengono calcolati automaticamente nella eleborazione digitale.  
        Per l'esattezza del calcolo è responsabile l'offerente prima del loro uso  </t>
  </si>
  <si>
    <t>3) … Bei allen Leistungsansätzen sind sämtliche vorhersehbaren leistungsmindernden Umstände gemäß Auschreibungsunterlagen zu berücksichtigen.
        Per tutti gli approcci di prestazione sono da considerare tutte le circostanze che determina una reduzione della prestazione 
        secondo i documenti d'appalto</t>
  </si>
  <si>
    <t>3) … Bei allen Leistungsansätzen sind sämtliche vorhersehbaren leistungsmindernden Umstände 
        gemäß Auschreibungsunterlagen zu berücksichtigen.
        Per tutti gli approcci di prestazione sono da considerare tutte le circostanze che determina una reduzione della prestazione 
        secondo i documenti d'appalto</t>
  </si>
  <si>
    <t>4) … Die Ermittlung der zusätzlichen Bauzeit infolge Nachtsprengverbot errechnet sich  je angeführter Vkl. wie folgt:
        Abschnittslänge / Vortriebsleistung * (1/(1-Leistungsminderung) - 1)
        il calcolo della durata di lavoro supplementare per divieto di brillamento notturno si calcola per ogni classe di sostegno come segue:
       lunghezza abattimento /velocitá d'Avanzamento * (1/(1-riduzione prestazioni)-1)</t>
  </si>
  <si>
    <r>
      <t>Vortrieb/scavo 1b = Summe/somma  Z</t>
    </r>
    <r>
      <rPr>
        <b/>
        <vertAlign val="subscript"/>
        <sz val="8"/>
        <rFont val="Arial"/>
        <family val="2"/>
      </rPr>
      <t>2,VT1b</t>
    </r>
    <r>
      <rPr>
        <b/>
        <sz val="8"/>
        <rFont val="Arial"/>
        <family val="2"/>
      </rPr>
      <t xml:space="preserve"> + Z</t>
    </r>
    <r>
      <rPr>
        <b/>
        <vertAlign val="subscript"/>
        <sz val="8"/>
        <rFont val="Arial"/>
        <family val="2"/>
      </rPr>
      <t>3,VT1b</t>
    </r>
    <r>
      <rPr>
        <b/>
        <sz val="8"/>
        <rFont val="Arial"/>
        <family val="2"/>
      </rPr>
      <t xml:space="preserve"> + Z</t>
    </r>
    <r>
      <rPr>
        <b/>
        <vertAlign val="subscript"/>
        <sz val="8"/>
        <rFont val="Arial"/>
        <family val="2"/>
      </rPr>
      <t>4,VT1b</t>
    </r>
  </si>
  <si>
    <t>Erläuterung Termine/spiegazioni termini:</t>
  </si>
  <si>
    <r>
      <t>= Z</t>
    </r>
    <r>
      <rPr>
        <b/>
        <vertAlign val="subscript"/>
        <sz val="10"/>
        <rFont val="Arial"/>
        <family val="2"/>
      </rPr>
      <t>2,VT1b</t>
    </r>
    <r>
      <rPr>
        <b/>
        <sz val="10"/>
        <rFont val="Arial"/>
        <family val="2"/>
      </rPr>
      <t xml:space="preserve"> + Z</t>
    </r>
    <r>
      <rPr>
        <b/>
        <vertAlign val="subscript"/>
        <sz val="10"/>
        <rFont val="Arial"/>
        <family val="2"/>
      </rPr>
      <t>3,VT1b</t>
    </r>
    <r>
      <rPr>
        <b/>
        <sz val="10"/>
        <rFont val="Arial"/>
        <family val="2"/>
      </rPr>
      <t xml:space="preserve"> + Z</t>
    </r>
    <r>
      <rPr>
        <b/>
        <vertAlign val="subscript"/>
        <sz val="10"/>
        <rFont val="Arial"/>
        <family val="2"/>
      </rPr>
      <t>4,VT1b</t>
    </r>
  </si>
  <si>
    <r>
      <t>Vortriebsdauer/durata scavo,  Teilzeit/tempo intermedio Z</t>
    </r>
    <r>
      <rPr>
        <b/>
        <vertAlign val="subscript"/>
        <sz val="10"/>
        <rFont val="Arial"/>
        <family val="2"/>
      </rPr>
      <t>2,VT1b</t>
    </r>
  </si>
  <si>
    <t>Gesamtlänge Vortrieb 1b/lunghezza complessiva scavo 1b</t>
  </si>
  <si>
    <t>Zusätzliche Vortriebsdauer
durata scavo supplementare</t>
  </si>
  <si>
    <r>
      <t>Teilzeit Z</t>
    </r>
    <r>
      <rPr>
        <vertAlign val="subscript"/>
        <sz val="8"/>
        <rFont val="Arial"/>
        <family val="2"/>
      </rPr>
      <t xml:space="preserve">3,VT2 </t>
    </r>
    <r>
      <rPr>
        <sz val="8"/>
        <rFont val="Arial"/>
        <family val="2"/>
      </rPr>
      <t xml:space="preserve">= Stillliegezeit während Vortrieb
</t>
    </r>
    <r>
      <rPr>
        <b/>
        <sz val="10"/>
        <rFont val="Arial"/>
        <family val="2"/>
      </rPr>
      <t>tempo intermedio Z</t>
    </r>
    <r>
      <rPr>
        <b/>
        <vertAlign val="subscript"/>
        <sz val="10"/>
        <rFont val="Arial"/>
        <family val="2"/>
      </rPr>
      <t>3,VT2</t>
    </r>
    <r>
      <rPr>
        <sz val="8"/>
        <rFont val="Arial"/>
        <family val="2"/>
      </rPr>
      <t xml:space="preserve"> = tempi innativitá durante scavo</t>
    </r>
  </si>
  <si>
    <r>
      <t>Teilzeit Z</t>
    </r>
    <r>
      <rPr>
        <vertAlign val="subscript"/>
        <sz val="8"/>
        <rFont val="Arial"/>
        <family val="2"/>
      </rPr>
      <t>4,VT2</t>
    </r>
    <r>
      <rPr>
        <sz val="8"/>
        <rFont val="Arial"/>
        <family val="2"/>
      </rPr>
      <t xml:space="preserve"> = Stillliegezeit Abgang während Vortrieb
</t>
    </r>
    <r>
      <rPr>
        <b/>
        <sz val="10"/>
        <rFont val="Arial"/>
        <family val="2"/>
      </rPr>
      <t>tempo intermedio Z</t>
    </r>
    <r>
      <rPr>
        <vertAlign val="subscript"/>
        <sz val="8"/>
        <rFont val="Arial"/>
        <family val="2"/>
      </rPr>
      <t>4,VT2</t>
    </r>
    <r>
      <rPr>
        <sz val="8"/>
        <rFont val="Arial"/>
        <family val="2"/>
      </rPr>
      <t xml:space="preserve"> = tempi innativitá abbandono durante scavo</t>
    </r>
  </si>
  <si>
    <t>Rechtsgültige Fertigung des Bieters bzw. aller Unternehmen der Bietergemeinschaft</t>
  </si>
  <si>
    <t>firma legale della società unica oppure da ciascuna delle imprese associate</t>
  </si>
  <si>
    <t>firma legale</t>
  </si>
  <si>
    <t>BEREICH:
SEZIONE.</t>
  </si>
  <si>
    <t>GEGENSTAND:
OGGETTO</t>
  </si>
  <si>
    <r>
      <t>PL</t>
    </r>
    <r>
      <rPr>
        <sz val="9"/>
        <rFont val="Arial"/>
        <family val="2"/>
      </rPr>
      <t>_ERKUNDUNGSSTOLLEN
EST_CUNICOLO ESPLORATIVO</t>
    </r>
  </si>
  <si>
    <t>Termin:
scadenza:</t>
  </si>
  <si>
    <r>
      <t>F</t>
    </r>
    <r>
      <rPr>
        <sz val="9"/>
        <rFont val="Arial"/>
        <family val="2"/>
      </rPr>
      <t xml:space="preserve">_Termine und Fristen
</t>
    </r>
    <r>
      <rPr>
        <b/>
        <sz val="9"/>
        <rFont val="Arial"/>
        <family val="2"/>
      </rPr>
      <t>F</t>
    </r>
    <r>
      <rPr>
        <sz val="9"/>
        <rFont val="Arial"/>
        <family val="2"/>
      </rPr>
      <t>_scadenze e termine</t>
    </r>
  </si>
  <si>
    <r>
      <t>PL</t>
    </r>
    <r>
      <rPr>
        <sz val="9"/>
        <rFont val="Arial"/>
        <family val="2"/>
      </rPr>
      <t xml:space="preserve">_ERKUNDUNGSSTOLLEN
</t>
    </r>
    <r>
      <rPr>
        <b/>
        <sz val="9"/>
        <rFont val="Arial"/>
        <family val="2"/>
      </rPr>
      <t>PL</t>
    </r>
    <r>
      <rPr>
        <sz val="9"/>
        <rFont val="Arial"/>
        <family val="2"/>
      </rPr>
      <t>_CUNICOLO ESPLORATIVO</t>
    </r>
  </si>
  <si>
    <r>
      <t xml:space="preserve">BEREICH:            </t>
    </r>
    <r>
      <rPr>
        <b/>
        <sz val="9"/>
        <rFont val="Arial"/>
        <family val="2"/>
      </rPr>
      <t>PL</t>
    </r>
    <r>
      <rPr>
        <sz val="9"/>
        <rFont val="Arial"/>
        <family val="2"/>
      </rPr>
      <t xml:space="preserve">_ERKUNDUNGSSTOLLEN
SEZIONE.            </t>
    </r>
    <r>
      <rPr>
        <b/>
        <sz val="9"/>
        <rFont val="Arial"/>
        <family val="2"/>
      </rPr>
      <t>PL</t>
    </r>
    <r>
      <rPr>
        <sz val="9"/>
        <rFont val="Arial"/>
        <family val="2"/>
      </rPr>
      <t>_CUNICOLO ESPLORATIVO</t>
    </r>
  </si>
  <si>
    <t>Anhang FII: Bauzeitermittlung / Allegato F II: Calcolo tempi di costruzione</t>
  </si>
  <si>
    <t>AN / Affidatario</t>
  </si>
  <si>
    <t xml:space="preserve">Vortrieb ZT Wolf Süd Typ ZTW 
scavo ZT Wolf Süd Tipo ZTW </t>
  </si>
  <si>
    <t xml:space="preserve">Vortrieb ZT Wolf Süd Typ ZTWS 
scavo ZT Wolf Süd Tipo ZTWS </t>
  </si>
  <si>
    <t>Vortrieb 2 "Umleitungsstollen"
scavo 2 "cunicolo di deviazione"</t>
  </si>
  <si>
    <t>Vortrieb 1a "ZT Wolf Süd: km 0+200 - km 1+450"
Scavo 1a "ZT Wolf Sud: km 0+200 - km 1+450"</t>
  </si>
  <si>
    <r>
      <t xml:space="preserve">VT2-Blatt 2.2: Ermittlung Gesamt-Vortriebsdauer Vortrieb 2 "Umleitungsstollen" </t>
    </r>
    <r>
      <rPr>
        <b/>
        <vertAlign val="subscript"/>
        <sz val="10"/>
        <rFont val="Arial"/>
        <family val="2"/>
      </rPr>
      <t xml:space="preserve">
</t>
    </r>
    <r>
      <rPr>
        <b/>
        <sz val="10"/>
        <rFont val="Arial"/>
        <family val="2"/>
      </rPr>
      <t>VT2-foglio 2.2: calcolo durata totale di scavo scavo 2 "cunicolo di deviazione"</t>
    </r>
  </si>
  <si>
    <t>Vortrieb Umleitungsstollen - Lockergestein - Typ Ust-LG
Scavo cunicolo di deviazione - roccia leggera - tipo Ust-LG</t>
  </si>
  <si>
    <t>Teilzeiten Vortrieb 3 "Querdrainagestollen"
tempi intermedi scavo 3 "Cunicolo trasversale"</t>
  </si>
  <si>
    <r>
      <t>Z</t>
    </r>
    <r>
      <rPr>
        <vertAlign val="subscript"/>
        <sz val="8"/>
        <rFont val="Arial"/>
        <family val="2"/>
      </rPr>
      <t>2,VT3</t>
    </r>
  </si>
  <si>
    <r>
      <t>Z</t>
    </r>
    <r>
      <rPr>
        <vertAlign val="subscript"/>
        <sz val="8"/>
        <rFont val="Arial"/>
        <family val="2"/>
      </rPr>
      <t>3,VT3</t>
    </r>
  </si>
  <si>
    <r>
      <t>Z</t>
    </r>
    <r>
      <rPr>
        <vertAlign val="subscript"/>
        <sz val="8"/>
        <rFont val="Arial"/>
        <family val="2"/>
      </rPr>
      <t>4,VT3</t>
    </r>
  </si>
  <si>
    <r>
      <t>= Z</t>
    </r>
    <r>
      <rPr>
        <b/>
        <vertAlign val="subscript"/>
        <sz val="10"/>
        <rFont val="Arial"/>
        <family val="2"/>
      </rPr>
      <t>2,VT3</t>
    </r>
    <r>
      <rPr>
        <b/>
        <sz val="10"/>
        <rFont val="Arial"/>
        <family val="2"/>
      </rPr>
      <t xml:space="preserve"> + Z</t>
    </r>
    <r>
      <rPr>
        <b/>
        <vertAlign val="subscript"/>
        <sz val="10"/>
        <rFont val="Arial"/>
        <family val="2"/>
      </rPr>
      <t>3,VT3</t>
    </r>
    <r>
      <rPr>
        <b/>
        <sz val="10"/>
        <rFont val="Arial"/>
        <family val="2"/>
      </rPr>
      <t xml:space="preserve"> + Z</t>
    </r>
    <r>
      <rPr>
        <b/>
        <vertAlign val="subscript"/>
        <sz val="10"/>
        <rFont val="Arial"/>
        <family val="2"/>
      </rPr>
      <t>4,VT3</t>
    </r>
  </si>
  <si>
    <r>
      <t>Vortriebsdauer,  Teilzeit Z</t>
    </r>
    <r>
      <rPr>
        <b/>
        <i/>
        <vertAlign val="subscript"/>
        <sz val="10"/>
        <rFont val="Arial"/>
        <family val="2"/>
      </rPr>
      <t xml:space="preserve">2,VT3
</t>
    </r>
    <r>
      <rPr>
        <b/>
        <i/>
        <u/>
        <sz val="8"/>
        <rFont val="Arial"/>
        <family val="2"/>
      </rPr>
      <t>durata scavo, tempo intermedio Z</t>
    </r>
    <r>
      <rPr>
        <b/>
        <i/>
        <vertAlign val="subscript"/>
        <sz val="10"/>
        <rFont val="Arial"/>
        <family val="2"/>
      </rPr>
      <t>2,VT3</t>
    </r>
  </si>
  <si>
    <r>
      <t>Stillliegezeit während Vortrieb, Teilzeit Z</t>
    </r>
    <r>
      <rPr>
        <i/>
        <vertAlign val="subscript"/>
        <sz val="8"/>
        <rFont val="Arial"/>
        <family val="2"/>
      </rPr>
      <t xml:space="preserve">3,VT3
</t>
    </r>
    <r>
      <rPr>
        <b/>
        <i/>
        <u/>
        <sz val="8"/>
        <rFont val="Arial"/>
        <family val="2"/>
      </rPr>
      <t>innativitá d'avanzamento durante lo scavo, tempo intermedio Z</t>
    </r>
    <r>
      <rPr>
        <b/>
        <i/>
        <vertAlign val="subscript"/>
        <sz val="8"/>
        <rFont val="Arial"/>
        <family val="2"/>
      </rPr>
      <t>3,VT3</t>
    </r>
  </si>
  <si>
    <r>
      <t>Teilzeit Z</t>
    </r>
    <r>
      <rPr>
        <vertAlign val="subscript"/>
        <sz val="8"/>
        <rFont val="Arial"/>
        <family val="2"/>
      </rPr>
      <t xml:space="preserve">3,VT3 </t>
    </r>
    <r>
      <rPr>
        <sz val="8"/>
        <rFont val="Arial"/>
        <family val="2"/>
      </rPr>
      <t xml:space="preserve">= Stillliegezeit während Vortrieb
</t>
    </r>
    <r>
      <rPr>
        <b/>
        <sz val="10"/>
        <rFont val="Arial"/>
        <family val="2"/>
      </rPr>
      <t>Tempo intermedio Z</t>
    </r>
    <r>
      <rPr>
        <sz val="8"/>
        <rFont val="Arial"/>
        <family val="2"/>
      </rPr>
      <t>3,VT3 = tempi innativitá durante scavo</t>
    </r>
  </si>
  <si>
    <r>
      <t>Stillliegezeit Abgang während Vortrieb, Teilzeit Z</t>
    </r>
    <r>
      <rPr>
        <vertAlign val="subscript"/>
        <sz val="8"/>
        <rFont val="Arial"/>
        <family val="2"/>
      </rPr>
      <t xml:space="preserve">4,VT3
</t>
    </r>
    <r>
      <rPr>
        <b/>
        <i/>
        <u/>
        <sz val="8"/>
        <rFont val="Arial"/>
        <family val="2"/>
      </rPr>
      <t>inattivitá abbandono cantiere durante scavo, tempo intermedio Z</t>
    </r>
    <r>
      <rPr>
        <vertAlign val="subscript"/>
        <sz val="8"/>
        <rFont val="Arial"/>
        <family val="2"/>
      </rPr>
      <t>4,VT3</t>
    </r>
  </si>
  <si>
    <r>
      <t>Teilzeit Z</t>
    </r>
    <r>
      <rPr>
        <vertAlign val="subscript"/>
        <sz val="8"/>
        <rFont val="Arial"/>
        <family val="2"/>
      </rPr>
      <t>4,VT3</t>
    </r>
    <r>
      <rPr>
        <sz val="8"/>
        <rFont val="Arial"/>
        <family val="2"/>
      </rPr>
      <t xml:space="preserve"> = Stillliegezeit Abgang während Vortrieb
</t>
    </r>
    <r>
      <rPr>
        <b/>
        <sz val="10"/>
        <rFont val="Arial"/>
        <family val="2"/>
      </rPr>
      <t>tempo intermedio Z</t>
    </r>
    <r>
      <rPr>
        <sz val="8"/>
        <rFont val="Arial"/>
        <family val="2"/>
      </rPr>
      <t>4,VT3 = tempi innativitá abbandono durante scavo</t>
    </r>
  </si>
  <si>
    <r>
      <t>Summe Vortriebsdauer VT3</t>
    </r>
    <r>
      <rPr>
        <b/>
        <vertAlign val="subscript"/>
        <sz val="10"/>
        <rFont val="Arial"/>
        <family val="2"/>
      </rPr>
      <t xml:space="preserve">
</t>
    </r>
    <r>
      <rPr>
        <b/>
        <sz val="10"/>
        <rFont val="Arial"/>
        <family val="2"/>
      </rPr>
      <t>somma durata scavo VT3</t>
    </r>
  </si>
  <si>
    <r>
      <t xml:space="preserve"> = Z</t>
    </r>
    <r>
      <rPr>
        <b/>
        <i/>
        <vertAlign val="subscript"/>
        <sz val="10"/>
        <rFont val="Arial"/>
        <family val="2"/>
      </rPr>
      <t>2,VT3</t>
    </r>
    <r>
      <rPr>
        <b/>
        <i/>
        <sz val="10"/>
        <rFont val="Arial"/>
        <family val="2"/>
      </rPr>
      <t xml:space="preserve"> + Z</t>
    </r>
    <r>
      <rPr>
        <b/>
        <i/>
        <vertAlign val="subscript"/>
        <sz val="10"/>
        <rFont val="Arial"/>
        <family val="2"/>
      </rPr>
      <t>3,VT3</t>
    </r>
    <r>
      <rPr>
        <b/>
        <i/>
        <sz val="10"/>
        <rFont val="Arial"/>
        <family val="2"/>
      </rPr>
      <t xml:space="preserve"> + Z</t>
    </r>
    <r>
      <rPr>
        <b/>
        <i/>
        <vertAlign val="subscript"/>
        <sz val="10"/>
        <rFont val="Arial"/>
        <family val="2"/>
      </rPr>
      <t>4,VT3</t>
    </r>
  </si>
  <si>
    <t>Vortrieb Anbindekaverne Typ ABK1 + ABK2 
scavo camerone di innesto Tipo ABK1 + ABK2</t>
  </si>
  <si>
    <t xml:space="preserve">Vortrieb Lüfterkaverne Typ LK 
scavo Lüfterkaverne Tipo LK </t>
  </si>
  <si>
    <t>Zwischensumme Vortriebslänge Kallotte / Subtot. Lunghezza di scavo calotta</t>
  </si>
  <si>
    <t>Menge</t>
  </si>
  <si>
    <t>Leistung</t>
  </si>
  <si>
    <r>
      <t>= Z</t>
    </r>
    <r>
      <rPr>
        <b/>
        <i/>
        <vertAlign val="subscript"/>
        <sz val="10"/>
        <rFont val="Arial"/>
        <family val="2"/>
      </rPr>
      <t xml:space="preserve">2,VT1a </t>
    </r>
    <r>
      <rPr>
        <b/>
        <i/>
        <sz val="10"/>
        <rFont val="Arial"/>
        <family val="2"/>
      </rPr>
      <t>+ Z</t>
    </r>
    <r>
      <rPr>
        <b/>
        <i/>
        <vertAlign val="subscript"/>
        <sz val="10"/>
        <rFont val="Arial"/>
        <family val="2"/>
      </rPr>
      <t>3,VT1a</t>
    </r>
    <r>
      <rPr>
        <b/>
        <i/>
        <sz val="10"/>
        <rFont val="Arial"/>
        <family val="2"/>
      </rPr>
      <t xml:space="preserve"> + Z</t>
    </r>
    <r>
      <rPr>
        <b/>
        <i/>
        <vertAlign val="subscript"/>
        <sz val="10"/>
        <rFont val="Arial"/>
        <family val="2"/>
      </rPr>
      <t xml:space="preserve">4,VT1a  </t>
    </r>
    <r>
      <rPr>
        <b/>
        <i/>
        <sz val="10"/>
        <rFont val="Arial"/>
        <family val="2"/>
      </rPr>
      <t>+ Z</t>
    </r>
    <r>
      <rPr>
        <b/>
        <i/>
        <vertAlign val="subscript"/>
        <sz val="10"/>
        <rFont val="Arial"/>
        <family val="2"/>
      </rPr>
      <t>5,VT1a</t>
    </r>
  </si>
  <si>
    <r>
      <t xml:space="preserve"> = Z</t>
    </r>
    <r>
      <rPr>
        <b/>
        <vertAlign val="subscript"/>
        <sz val="10"/>
        <rFont val="Arial"/>
        <family val="2"/>
      </rPr>
      <t>2,VT1a</t>
    </r>
    <r>
      <rPr>
        <b/>
        <sz val="10"/>
        <rFont val="Arial"/>
        <family val="2"/>
      </rPr>
      <t xml:space="preserve"> + Z</t>
    </r>
    <r>
      <rPr>
        <b/>
        <vertAlign val="subscript"/>
        <sz val="10"/>
        <rFont val="Arial"/>
        <family val="2"/>
      </rPr>
      <t>3,VT1a</t>
    </r>
    <r>
      <rPr>
        <b/>
        <sz val="10"/>
        <rFont val="Arial"/>
        <family val="2"/>
      </rPr>
      <t xml:space="preserve"> + Z</t>
    </r>
    <r>
      <rPr>
        <b/>
        <vertAlign val="subscript"/>
        <sz val="10"/>
        <rFont val="Arial"/>
        <family val="2"/>
      </rPr>
      <t xml:space="preserve">4,VT1a + </t>
    </r>
    <r>
      <rPr>
        <b/>
        <sz val="10"/>
        <rFont val="Arial"/>
        <family val="2"/>
      </rPr>
      <t>Z</t>
    </r>
    <r>
      <rPr>
        <b/>
        <vertAlign val="subscript"/>
        <sz val="10"/>
        <rFont val="Arial"/>
        <family val="2"/>
      </rPr>
      <t>5,VT1a</t>
    </r>
  </si>
  <si>
    <t>Profilwechsel ZTW / ABK2
Cambio sezione ZTW / ABK2</t>
  </si>
  <si>
    <t>Anfahren ZTW bei km 0+200
Inizio scavo ZTW al km 0+200</t>
  </si>
  <si>
    <t>Anfahren Aufweitung ABK 2 (Fase 2)
Inizio scavo allargamento ABK2 (fase 2)</t>
  </si>
  <si>
    <t>Zwischensumme Vortriebslänge Kal.+Str. / Subtot. Lunghezza di scavo cal-+str.</t>
  </si>
  <si>
    <t xml:space="preserve">Profilwechsel/cambio sezione  USt / UStA </t>
  </si>
  <si>
    <t>Nachlauf Sohle nach Vortriebsende Kalotte+Strosse bis Ende Sohlvortrieb
retrocesso arco rovescio dopo fine scavo calotta+strozzo fino fine scavo arco rovescio</t>
  </si>
  <si>
    <t>Nachlauf Strosse + Sohle nach Vortriebsende Kalotte bis Ende Sohlvortrieb von km 0+200 bis km 1+450
retrocesso strrozzo+arco rovescio dopo fine scavo calotta fino fine scavo arco rovescio di km 0+200 al km 1+450</t>
  </si>
  <si>
    <t>Gesamtlänge Vortrieb VT3/lunghezza complessiva scavo VT3</t>
  </si>
  <si>
    <t>Vortrieb Querdrainagestollen
scavo cunicolo trasversale</t>
  </si>
  <si>
    <r>
      <t>Z</t>
    </r>
    <r>
      <rPr>
        <vertAlign val="subscript"/>
        <sz val="8"/>
        <rFont val="Arial"/>
        <family val="2"/>
      </rPr>
      <t>5,VT1a</t>
    </r>
  </si>
  <si>
    <r>
      <t>Z</t>
    </r>
    <r>
      <rPr>
        <vertAlign val="subscript"/>
        <sz val="8"/>
        <rFont val="Arial"/>
        <family val="2"/>
      </rPr>
      <t>2,VT3a</t>
    </r>
  </si>
  <si>
    <r>
      <t>Vortrieb/scavo 3 = Summe/somma  Z</t>
    </r>
    <r>
      <rPr>
        <b/>
        <vertAlign val="subscript"/>
        <sz val="8"/>
        <rFont val="Arial"/>
        <family val="2"/>
      </rPr>
      <t>2,VT3</t>
    </r>
    <r>
      <rPr>
        <b/>
        <sz val="8"/>
        <rFont val="Arial"/>
        <family val="2"/>
      </rPr>
      <t xml:space="preserve"> + Z</t>
    </r>
    <r>
      <rPr>
        <b/>
        <vertAlign val="subscript"/>
        <sz val="8"/>
        <rFont val="Arial"/>
        <family val="2"/>
      </rPr>
      <t>3,VT3</t>
    </r>
    <r>
      <rPr>
        <b/>
        <sz val="8"/>
        <rFont val="Arial"/>
        <family val="2"/>
      </rPr>
      <t xml:space="preserve"> + Z</t>
    </r>
    <r>
      <rPr>
        <b/>
        <vertAlign val="subscript"/>
        <sz val="8"/>
        <rFont val="Arial"/>
        <family val="2"/>
      </rPr>
      <t>4,VT3</t>
    </r>
  </si>
  <si>
    <r>
      <t>Vortrieb/scavo 3a = Summe/somma  Z</t>
    </r>
    <r>
      <rPr>
        <b/>
        <vertAlign val="subscript"/>
        <sz val="8"/>
        <rFont val="Arial"/>
        <family val="2"/>
      </rPr>
      <t>2,VT3a</t>
    </r>
    <r>
      <rPr>
        <b/>
        <sz val="8"/>
        <rFont val="Arial"/>
        <family val="2"/>
      </rPr>
      <t xml:space="preserve"> + Z</t>
    </r>
    <r>
      <rPr>
        <b/>
        <vertAlign val="subscript"/>
        <sz val="8"/>
        <rFont val="Arial"/>
        <family val="2"/>
      </rPr>
      <t>3,VT3a</t>
    </r>
    <r>
      <rPr>
        <b/>
        <sz val="8"/>
        <rFont val="Arial"/>
        <family val="2"/>
      </rPr>
      <t xml:space="preserve"> + Z</t>
    </r>
    <r>
      <rPr>
        <b/>
        <vertAlign val="subscript"/>
        <sz val="8"/>
        <rFont val="Arial"/>
        <family val="2"/>
      </rPr>
      <t>4,VT3a</t>
    </r>
  </si>
  <si>
    <r>
      <t>Vortriebsdauer,  Teilzeit Z</t>
    </r>
    <r>
      <rPr>
        <b/>
        <i/>
        <vertAlign val="subscript"/>
        <sz val="10"/>
        <rFont val="Arial"/>
        <family val="2"/>
      </rPr>
      <t xml:space="preserve">2,VT3a
</t>
    </r>
    <r>
      <rPr>
        <b/>
        <i/>
        <u/>
        <sz val="8"/>
        <rFont val="Arial"/>
        <family val="2"/>
      </rPr>
      <t>durata scavo, tempo intermedio Z</t>
    </r>
    <r>
      <rPr>
        <b/>
        <i/>
        <vertAlign val="subscript"/>
        <sz val="10"/>
        <rFont val="Arial"/>
        <family val="2"/>
      </rPr>
      <t>2,VT3a</t>
    </r>
  </si>
  <si>
    <t>VT3 Vortrieb Querdrainagestollen: km 0+000 - km 0+113
VT3 scavo cunicolo trasversale: km 0+000 - km 0+113</t>
  </si>
  <si>
    <t>VT3-Blatt 3.2: Ermittlung Teilzeiten Vortrieb VT 3 "Querdrainagestollen" 
VT3-foglio 3.2: calcolo tempi intermedie di scavo VT 3 "Cunicolo trasversale"</t>
  </si>
  <si>
    <r>
      <t>= Z</t>
    </r>
    <r>
      <rPr>
        <b/>
        <vertAlign val="subscript"/>
        <sz val="10"/>
        <rFont val="Arial"/>
        <family val="2"/>
      </rPr>
      <t>2,VT3</t>
    </r>
  </si>
  <si>
    <r>
      <t>Vortriebsdauer/durata scavo,  Teilzeit/tempo intermedio Z</t>
    </r>
    <r>
      <rPr>
        <b/>
        <vertAlign val="subscript"/>
        <sz val="10"/>
        <rFont val="Arial"/>
        <family val="2"/>
      </rPr>
      <t>2,VT2a</t>
    </r>
  </si>
  <si>
    <t>Gesamtlänge Vortrieb 2a</t>
  </si>
  <si>
    <r>
      <t>= Z</t>
    </r>
    <r>
      <rPr>
        <i/>
        <vertAlign val="subscript"/>
        <sz val="10"/>
        <rFont val="Arial"/>
        <family val="2"/>
      </rPr>
      <t>2,VT2a</t>
    </r>
  </si>
  <si>
    <t>Summe Vortriebsdauer VT2a 
somma durata scavo VT2a</t>
  </si>
  <si>
    <r>
      <t xml:space="preserve"> = Z</t>
    </r>
    <r>
      <rPr>
        <b/>
        <i/>
        <vertAlign val="subscript"/>
        <sz val="10"/>
        <rFont val="Arial"/>
        <family val="2"/>
      </rPr>
      <t>2,VT3a</t>
    </r>
  </si>
  <si>
    <r>
      <t>Summe Vortriebsdauer VT3a</t>
    </r>
    <r>
      <rPr>
        <b/>
        <vertAlign val="subscript"/>
        <sz val="10"/>
        <rFont val="Arial"/>
        <family val="2"/>
      </rPr>
      <t xml:space="preserve">
</t>
    </r>
    <r>
      <rPr>
        <b/>
        <sz val="10"/>
        <rFont val="Arial"/>
        <family val="2"/>
      </rPr>
      <t>somma durata scavo VT3a</t>
    </r>
  </si>
  <si>
    <r>
      <t>Teilzeit Z</t>
    </r>
    <r>
      <rPr>
        <vertAlign val="subscript"/>
        <sz val="10"/>
        <rFont val="Arial"/>
        <family val="2"/>
      </rPr>
      <t>2,VT2a</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b/>
        <vertAlign val="subscript"/>
        <sz val="10"/>
        <rFont val="Arial"/>
        <family val="2"/>
      </rPr>
      <t>2,VT2a</t>
    </r>
    <r>
      <rPr>
        <sz val="8"/>
        <rFont val="Arial"/>
        <family val="2"/>
      </rPr>
      <t xml:space="preserve"> = totale durata scavo, senza innativitá</t>
    </r>
  </si>
  <si>
    <r>
      <t>= Z</t>
    </r>
    <r>
      <rPr>
        <b/>
        <vertAlign val="subscript"/>
        <sz val="10"/>
        <rFont val="Arial"/>
        <family val="2"/>
      </rPr>
      <t>2,VT2a</t>
    </r>
  </si>
  <si>
    <t>ohne / senza  VT-UST</t>
  </si>
  <si>
    <t>infolge/Causa VT-USt</t>
  </si>
  <si>
    <t>mit /con VT-USt</t>
  </si>
  <si>
    <t>Übertrag aus VT3-Blatt 3.2
riporto da VT3-foglio 3.2</t>
  </si>
  <si>
    <t>Übertrag aus VT3-Blatt 3.3
riporto da VT3-foglio 3.3</t>
  </si>
  <si>
    <t>4) … Die Ermittlung der zusätzlichen Bauzeit infolge gleichzeitiger Vortrieb Umleitungsstollen errechnet sich  je angeführter Vkl. wie folgt:
        Abschnittslänge / Vortriebsleistung * (1/(1-Leistungsminderung) - 1)
        il calcolo della durata di lavoro supplementare per scavo contemporaneo di cunicolo di deviazione si calcola per ogni classe di sostegno come segue:
       lunghezza abattimento /velocitá d'Avanzamento * (1/(1-riduzione prestazioni)-1)</t>
  </si>
  <si>
    <t>VT1-Blatt 1.2: 
Ermittlung Gesamt-Vortriebsdauer VT 1a "ZT Wolf Süd: km 0+200 - km 1+450" 
VT1-foglio 1.2: 
calcolo durata totale di scavo 1a "ZT Wolf Sud: km 0+200 - km 1+450"</t>
  </si>
  <si>
    <t>Übertrag aus VT1-Blatt 1.2
riporto da VT1-foglio 1.2</t>
  </si>
  <si>
    <t>Übertrag aus VT1-Blatt 1.3
riporto da VT1-foglio 1.3</t>
  </si>
  <si>
    <r>
      <t>Teilzeit Z</t>
    </r>
    <r>
      <rPr>
        <vertAlign val="subscript"/>
        <sz val="10"/>
        <rFont val="Arial"/>
        <family val="2"/>
      </rPr>
      <t>2,VT3a</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vertAlign val="subscript"/>
        <sz val="10"/>
        <rFont val="Arial"/>
        <family val="2"/>
      </rPr>
      <t>2,VT3a</t>
    </r>
    <r>
      <rPr>
        <sz val="8"/>
        <rFont val="Arial"/>
        <family val="2"/>
      </rPr>
      <t xml:space="preserve"> = totale durata scavo, senza innativitá</t>
    </r>
  </si>
  <si>
    <r>
      <t>Teilzeit Z</t>
    </r>
    <r>
      <rPr>
        <vertAlign val="subscript"/>
        <sz val="10"/>
        <rFont val="Arial"/>
        <family val="2"/>
      </rPr>
      <t>2,VT3</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vertAlign val="subscript"/>
        <sz val="10"/>
        <rFont val="Arial"/>
        <family val="2"/>
      </rPr>
      <t>2,VT3</t>
    </r>
    <r>
      <rPr>
        <sz val="8"/>
        <rFont val="Arial"/>
        <family val="2"/>
      </rPr>
      <t xml:space="preserve"> = totale durata scavo, senza innativitá</t>
    </r>
  </si>
  <si>
    <r>
      <t>Teilzeit Z</t>
    </r>
    <r>
      <rPr>
        <vertAlign val="subscript"/>
        <sz val="10"/>
        <rFont val="Arial"/>
        <family val="2"/>
      </rPr>
      <t>2,VT1b</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vertAlign val="subscript"/>
        <sz val="10"/>
        <rFont val="Arial"/>
        <family val="2"/>
      </rPr>
      <t>2,VT1b</t>
    </r>
    <r>
      <rPr>
        <sz val="8"/>
        <rFont val="Arial"/>
        <family val="2"/>
      </rPr>
      <t xml:space="preserve"> = totale durata scavo, senza innativitá</t>
    </r>
  </si>
  <si>
    <r>
      <t>Teilzeit Z</t>
    </r>
    <r>
      <rPr>
        <vertAlign val="subscript"/>
        <sz val="8"/>
        <rFont val="Arial"/>
        <family val="2"/>
      </rPr>
      <t xml:space="preserve">3,VT1b </t>
    </r>
    <r>
      <rPr>
        <sz val="8"/>
        <rFont val="Arial"/>
        <family val="2"/>
      </rPr>
      <t xml:space="preserve">= Stillliegezeit während Vortrieb
</t>
    </r>
    <r>
      <rPr>
        <b/>
        <sz val="10"/>
        <rFont val="Arial"/>
        <family val="2"/>
      </rPr>
      <t>Tempo intermedio Z</t>
    </r>
    <r>
      <rPr>
        <vertAlign val="subscript"/>
        <sz val="10"/>
        <rFont val="Arial"/>
        <family val="2"/>
      </rPr>
      <t>3,VT1a</t>
    </r>
    <r>
      <rPr>
        <sz val="8"/>
        <rFont val="Arial"/>
        <family val="2"/>
      </rPr>
      <t xml:space="preserve"> = tempi innativitá durante scavo</t>
    </r>
  </si>
  <si>
    <r>
      <t>Teilzeit Z</t>
    </r>
    <r>
      <rPr>
        <vertAlign val="subscript"/>
        <sz val="8"/>
        <rFont val="Arial"/>
        <family val="2"/>
      </rPr>
      <t>4,VT1b</t>
    </r>
    <r>
      <rPr>
        <sz val="8"/>
        <rFont val="Arial"/>
        <family val="2"/>
      </rPr>
      <t xml:space="preserve"> = Stillliegezeit Abgang während Vortrieb
</t>
    </r>
    <r>
      <rPr>
        <b/>
        <sz val="10"/>
        <rFont val="Arial"/>
        <family val="2"/>
      </rPr>
      <t>tempo intermedio Z</t>
    </r>
    <r>
      <rPr>
        <vertAlign val="subscript"/>
        <sz val="10"/>
        <rFont val="Arial"/>
        <family val="2"/>
      </rPr>
      <t>4,VT1b</t>
    </r>
    <r>
      <rPr>
        <sz val="8"/>
        <rFont val="Arial"/>
        <family val="2"/>
      </rPr>
      <t xml:space="preserve"> = tempi innativitá abbandono durante scavo</t>
    </r>
  </si>
  <si>
    <r>
      <t>Vortrieb 1a/scavo 1a = Summe/somma  Z</t>
    </r>
    <r>
      <rPr>
        <b/>
        <vertAlign val="subscript"/>
        <sz val="8"/>
        <rFont val="Arial"/>
        <family val="2"/>
      </rPr>
      <t>2,VT1a</t>
    </r>
    <r>
      <rPr>
        <b/>
        <sz val="8"/>
        <rFont val="Arial"/>
        <family val="2"/>
      </rPr>
      <t xml:space="preserve"> + Z</t>
    </r>
    <r>
      <rPr>
        <b/>
        <vertAlign val="subscript"/>
        <sz val="8"/>
        <rFont val="Arial"/>
        <family val="2"/>
      </rPr>
      <t>3,VT1a</t>
    </r>
    <r>
      <rPr>
        <b/>
        <sz val="8"/>
        <rFont val="Arial"/>
        <family val="2"/>
      </rPr>
      <t xml:space="preserve"> + Z</t>
    </r>
    <r>
      <rPr>
        <b/>
        <vertAlign val="subscript"/>
        <sz val="8"/>
        <rFont val="Arial"/>
        <family val="2"/>
      </rPr>
      <t>4,VT1a</t>
    </r>
    <r>
      <rPr>
        <b/>
        <sz val="8"/>
        <rFont val="Arial"/>
        <family val="2"/>
      </rPr>
      <t xml:space="preserve"> + Z</t>
    </r>
    <r>
      <rPr>
        <b/>
        <vertAlign val="subscript"/>
        <sz val="8"/>
        <rFont val="Arial"/>
        <family val="2"/>
      </rPr>
      <t>5,VT1a</t>
    </r>
  </si>
  <si>
    <t>Anhang FII: Bauzeitermittlung - Geschlossene Bauweisen / Allegato F II: Calcolo tempi di costruzione - Gallerie naturale</t>
  </si>
  <si>
    <t>Wiederanfahren und Durchschlag im Nachgang / 
rinizio scavo e abbattimento diaframma</t>
  </si>
  <si>
    <t>teilkritische Betonierarbeiten nach Vortriebsende Vortrieb 2
lavori in calcestruzzo (cammino critico parziale) dopo fine scavo 2</t>
  </si>
  <si>
    <t>Betonierarbeiten nach Vortriebsende Vortrieb 3
lavori in calcestruzzo dopo fine scavo 3</t>
  </si>
  <si>
    <r>
      <t>Z</t>
    </r>
    <r>
      <rPr>
        <vertAlign val="subscript"/>
        <sz val="8"/>
        <rFont val="Arial"/>
        <family val="2"/>
      </rPr>
      <t>5,VT3</t>
    </r>
  </si>
  <si>
    <r>
      <t>Z</t>
    </r>
    <r>
      <rPr>
        <vertAlign val="subscript"/>
        <sz val="8"/>
        <rFont val="Arial"/>
        <family val="2"/>
      </rPr>
      <t>5,VT3a</t>
    </r>
  </si>
  <si>
    <r>
      <t>Betonierarbeiten nach Vortriebsende Vortrieb 3</t>
    </r>
    <r>
      <rPr>
        <sz val="8"/>
        <rFont val="Arial"/>
        <family val="2"/>
      </rPr>
      <t xml:space="preserve">
lavori in calcestruzzo dopo la fine dello scavo 3</t>
    </r>
  </si>
  <si>
    <t>Betonierarbeiten nach Vortriebsende Vortrieb 3a
lavori in calcestruzzo dopo fine scavo 3a</t>
  </si>
  <si>
    <t>Betonierarbeiten nach Vortriebsende Vortrieb 3a
lavori in calcestruzzo dopo la fine dello scavo 3a</t>
  </si>
  <si>
    <r>
      <t xml:space="preserve">VT2 - Blatt 2.1: Ermittlung Gesamtbauzeit Vortrieb 2 "Umleitungsstollen" 
VT2 - foglio 2.1: calcolo durata lavori totale scavo 2 "cunicolo di deviazione"
</t>
    </r>
    <r>
      <rPr>
        <b/>
        <sz val="10"/>
        <color indexed="10"/>
        <rFont val="Arial"/>
        <family val="2"/>
      </rPr>
      <t>=&gt; TEILKRITISCHER WEG - Zwischentermin / CAMMINO CRITICO PARZIALE - scadenza intermedia</t>
    </r>
  </si>
  <si>
    <t>VT3 - Blatt 3.1: Ermittlung Teilzeiten Vortrieb 3 + 3a "Querdrainagestollen" 
VT3 - foglio 3.1: calcolo tempi intermedi scavo 3 + 3a "Cunicolo trasversale"
=&gt; nicht zeitkritisch/ cammino non critico</t>
  </si>
  <si>
    <t>Vortrieb Querdrainagestollen: Leistungsminderung infolge Vortrieb Umleitungstollen (VT-USt) um
scavo cunicolo trasversale: riduzione prestazione a causa scavo di cun. di deviazione (VT-USt) di</t>
  </si>
  <si>
    <t>Ende Betonierarbeiten bis vertragliches Bauende
fine lavori in calcestruzzo fino alla fine lavori contrattuale</t>
  </si>
  <si>
    <t>zusätzliche Bauzeit infolge gleichzeitiger Vortrieb Umleitungsstollen (VT2):
tempo di lavoro supplementare a causa scavo contemporaneo di cunicolo di deviazione (VT2):</t>
  </si>
  <si>
    <t>Betonier-Stillliegezeit Abgang / inattivitá abbandono cantiere</t>
  </si>
  <si>
    <r>
      <t>AP140_</t>
    </r>
    <r>
      <rPr>
        <sz val="9"/>
        <rFont val="Arial"/>
        <family val="2"/>
      </rPr>
      <t xml:space="preserve">ERKUNDUNGSLOS E52 - PADASTERTAL
</t>
    </r>
    <r>
      <rPr>
        <b/>
        <sz val="9"/>
        <rFont val="Arial"/>
        <family val="2"/>
      </rPr>
      <t>AP140</t>
    </r>
    <r>
      <rPr>
        <sz val="9"/>
        <rFont val="Arial"/>
        <family val="2"/>
      </rPr>
      <t>_LOTTO DI PROSPEZIONE E52 - PADASTERTAL</t>
    </r>
  </si>
  <si>
    <r>
      <t xml:space="preserve">GEGENSTAND:  </t>
    </r>
    <r>
      <rPr>
        <b/>
        <sz val="9"/>
        <rFont val="Arial"/>
        <family val="2"/>
      </rPr>
      <t>AP140</t>
    </r>
    <r>
      <rPr>
        <sz val="9"/>
        <rFont val="Arial"/>
        <family val="2"/>
      </rPr>
      <t xml:space="preserve">_ERKUNDUNGSLOS E52 - PADASTERTAL 
OGGETTO:         </t>
    </r>
    <r>
      <rPr>
        <b/>
        <sz val="9"/>
        <rFont val="Arial"/>
        <family val="2"/>
      </rPr>
      <t>AP140</t>
    </r>
    <r>
      <rPr>
        <sz val="9"/>
        <rFont val="Arial"/>
        <family val="2"/>
      </rPr>
      <t>_LOTTO DI PROSPEZIONE E52 - PADASTERTAL</t>
    </r>
  </si>
  <si>
    <r>
      <t xml:space="preserve">                          F</t>
    </r>
    <r>
      <rPr>
        <sz val="9"/>
        <rFont val="Arial"/>
        <family val="2"/>
      </rPr>
      <t xml:space="preserve">_Termine und Fristen
                          </t>
    </r>
    <r>
      <rPr>
        <b/>
        <sz val="9"/>
        <rFont val="Arial"/>
        <family val="2"/>
      </rPr>
      <t>F</t>
    </r>
    <r>
      <rPr>
        <sz val="9"/>
        <rFont val="Arial"/>
        <family val="2"/>
      </rPr>
      <t>_scadenze e termine</t>
    </r>
  </si>
  <si>
    <r>
      <t>Z</t>
    </r>
    <r>
      <rPr>
        <vertAlign val="subscript"/>
        <sz val="8"/>
        <rFont val="Arial"/>
        <family val="2"/>
      </rPr>
      <t>1,TPT</t>
    </r>
  </si>
  <si>
    <t>Gesamtlänge Vortrieb VT3a/lunghezza complessiva scavo VT3a</t>
  </si>
  <si>
    <t>Zusätzliche Bauzeit für Erkundungsmaßnahmen Lüfterkaverne
Tempi di scavo addizionali per misure d'indagine geotencia del camerone di ventilazione</t>
  </si>
  <si>
    <r>
      <t xml:space="preserve">VT2-Blatt 2.3: Ermittlung Teilzeiten Vortrieb VT2a "Gegenvortrieb Umleitungsstollen, fallend" </t>
    </r>
    <r>
      <rPr>
        <b/>
        <vertAlign val="subscript"/>
        <sz val="10"/>
        <rFont val="Arial"/>
        <family val="2"/>
      </rPr>
      <t xml:space="preserve">
</t>
    </r>
    <r>
      <rPr>
        <b/>
        <sz val="10"/>
        <rFont val="Arial"/>
        <family val="2"/>
      </rPr>
      <t>VT2-foglio 2.3: calcolo tempi intermedie di scavo VT2a "scavo dir. opposta cunicolo di deviazione, in discesa"
=&gt; nicht zeitkritisch/ cammino non critico</t>
    </r>
  </si>
  <si>
    <t>Teilzeiten Vortrieb 3a "Gegenvortrieb Querdrainagestollen, fallend"
tempi intermedi scavo 3a "scavo in dir. opposta Cunicolo trasversale, in discesa"</t>
  </si>
  <si>
    <t>Stollenanschlag, Stollendurchschlag/
attacco galleria, perforazione cunicolo</t>
  </si>
  <si>
    <r>
      <rPr>
        <i/>
        <u/>
        <sz val="8"/>
        <rFont val="Arial"/>
        <family val="2"/>
      </rPr>
      <t>Zusätzliche Bauzeit für Erkundungsmaßnahmen Lüfterkaverne, Teilzeit Z</t>
    </r>
    <r>
      <rPr>
        <u/>
        <vertAlign val="subscript"/>
        <sz val="8"/>
        <rFont val="Arial"/>
        <family val="2"/>
      </rPr>
      <t xml:space="preserve">5,VT1a
</t>
    </r>
    <r>
      <rPr>
        <u/>
        <sz val="8"/>
        <rFont val="Arial"/>
        <family val="2"/>
      </rPr>
      <t>Tempi di scavo addizionali per misure d'indagine geotencia del camerone di ventilazione</t>
    </r>
  </si>
  <si>
    <r>
      <t>Teilzeit Z</t>
    </r>
    <r>
      <rPr>
        <vertAlign val="subscript"/>
        <sz val="8"/>
        <rFont val="Arial"/>
        <family val="2"/>
      </rPr>
      <t xml:space="preserve">5,VT1a </t>
    </r>
    <r>
      <rPr>
        <sz val="8"/>
        <rFont val="Arial"/>
        <family val="2"/>
      </rPr>
      <t xml:space="preserve">= Zusätzliche Bauzeit für Erkundungsmaßnahmen Lüfterkaverne
</t>
    </r>
    <r>
      <rPr>
        <b/>
        <sz val="10"/>
        <rFont val="Arial"/>
        <family val="2"/>
      </rPr>
      <t>Teilzeit Z</t>
    </r>
    <r>
      <rPr>
        <vertAlign val="subscript"/>
        <sz val="8"/>
        <rFont val="Arial"/>
        <family val="2"/>
      </rPr>
      <t>5,VT1a</t>
    </r>
    <r>
      <rPr>
        <sz val="8"/>
        <rFont val="Arial"/>
        <family val="2"/>
      </rPr>
      <t xml:space="preserve"> = Tempi di scavo addizionali per misure d'indagine geotencia del camerone di ventilazione</t>
    </r>
  </si>
  <si>
    <t>Vortriebsunterbrechung gemäß ÖN B 2203-1
fermo scavo secondo ÖN B 2203-1</t>
  </si>
  <si>
    <t>Nachlauf Strosse + Sohle nach Vortriebsende Kalotte bis Ende Sohlvortrieb von km 1+450 bis km 3+257
retrocesso strrozzo+arco rovescio dopo fine scavo calotta fino fine scavo arco rov. di km 1+450 al km 3+257</t>
  </si>
  <si>
    <t>Vortrieb Boosterkaverne Typ BK
scavo camerone di booster Tipo BK</t>
  </si>
  <si>
    <t>Profilwechsel ZTWS / BK
Cambio sezione ZTWS / BK</t>
  </si>
  <si>
    <t>Anfahren Aufweitung BK (Fase 2)
Inizio scavo allargamento BK (fase 2)</t>
  </si>
  <si>
    <t>Vortrieb 1b "ZT Wolf Süd: km 1+450 - km 3+257"
Scavo 1b "ZT Wolf Sud: km 1+450 - km 3+257"</t>
  </si>
  <si>
    <t>VT1-Blatt 1.3: 
Ermittlung Gesamt-Vortriebsdauer VT 1b "ZT Wolf Süd: km 1+450 - km 3+257" 
VT1-foglio 1.3: 
calcolo durata totale di scavo VT1b "ZT Wolf Sud: km 1+450 - km 3+257"</t>
  </si>
  <si>
    <r>
      <t>Vortriebsdauer/durata scavo,  Teilzeit/tempo intermedio Z</t>
    </r>
    <r>
      <rPr>
        <b/>
        <vertAlign val="subscript"/>
        <sz val="10"/>
        <rFont val="Arial"/>
        <family val="2"/>
      </rPr>
      <t>2,VT1c</t>
    </r>
  </si>
  <si>
    <r>
      <t>= Z</t>
    </r>
    <r>
      <rPr>
        <b/>
        <vertAlign val="subscript"/>
        <sz val="10"/>
        <rFont val="Arial"/>
        <family val="2"/>
      </rPr>
      <t>2,VT1c</t>
    </r>
    <r>
      <rPr>
        <b/>
        <sz val="10"/>
        <rFont val="Arial"/>
        <family val="2"/>
      </rPr>
      <t xml:space="preserve"> + Z</t>
    </r>
    <r>
      <rPr>
        <b/>
        <vertAlign val="subscript"/>
        <sz val="10"/>
        <rFont val="Arial"/>
        <family val="2"/>
      </rPr>
      <t>3,VT1c</t>
    </r>
    <r>
      <rPr>
        <b/>
        <sz val="10"/>
        <rFont val="Arial"/>
        <family val="2"/>
      </rPr>
      <t xml:space="preserve"> + Z</t>
    </r>
    <r>
      <rPr>
        <b/>
        <vertAlign val="subscript"/>
        <sz val="10"/>
        <rFont val="Arial"/>
        <family val="2"/>
      </rPr>
      <t>4,VT1c</t>
    </r>
  </si>
  <si>
    <t xml:space="preserve">Vortrieb Verbindungstunnel Wolf Süd Typ VTW 
scavo galleria di collegamento Wolf Süd Tipo VTW </t>
  </si>
  <si>
    <t>Vortrieb Abzweigerkaverne NHS Typ AZK / AZKQ
scavo camerone di diramazione NHS Tipo AZK / AZKQ</t>
  </si>
  <si>
    <t>Gesamtlänge Vortrieb 1c / lunghezza complessiva scavo 1c</t>
  </si>
  <si>
    <t>Vortrieb Übergabekaverne EKS Typ ÜK-EKS
scavo camerone di consegna EKS Tipo ÜK-EKS</t>
  </si>
  <si>
    <t>Nachlauf Strosse + Sohle (VTW) nach Vortriebsende Kalotte bis Ende Sohlvortrieb von km 3+257 bis 4+037,28
retrocesso strrozzo+arco rovescio (VTW) dopo fine scavo calotta fino fine scavo arco rov. di km 3+257 al 4+037,28</t>
  </si>
  <si>
    <t>Aufweitung ZTWS und Profilwechsel ZTWS / AZK 
Allargamento ZTWS e cambio sezione ZTWS / AZK</t>
  </si>
  <si>
    <t>Anfahren Aufweitung AZK / AZKQ (Fase 2)
Inizio scavo allargamento AZK / AZKQ (fase 2)</t>
  </si>
  <si>
    <t>Anfahren und Profilwechsel VTW / ÜK-EKS 
Inizio scavo e cambio sezione VTW / ÜK-EKS</t>
  </si>
  <si>
    <t>Anfahren Aufweitung ÜK-EKS (Fase 2)
Inizio scavo allargamento ÜK-EKS (fase 2)</t>
  </si>
  <si>
    <r>
      <t>Teilzeit Z</t>
    </r>
    <r>
      <rPr>
        <vertAlign val="subscript"/>
        <sz val="10"/>
        <rFont val="Arial"/>
        <family val="2"/>
      </rPr>
      <t>2,VT1c</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vertAlign val="subscript"/>
        <sz val="10"/>
        <rFont val="Arial"/>
        <family val="2"/>
      </rPr>
      <t>2,VT1c</t>
    </r>
    <r>
      <rPr>
        <sz val="8"/>
        <rFont val="Arial"/>
        <family val="2"/>
      </rPr>
      <t xml:space="preserve"> = totale durata scavo, senza innativitá</t>
    </r>
  </si>
  <si>
    <r>
      <t>Stillliegezeit während Vortrieb, Teilzeit Z</t>
    </r>
    <r>
      <rPr>
        <vertAlign val="subscript"/>
        <sz val="8"/>
        <rFont val="Arial"/>
        <family val="2"/>
      </rPr>
      <t xml:space="preserve">3,VT1c
</t>
    </r>
    <r>
      <rPr>
        <b/>
        <u/>
        <sz val="8"/>
        <rFont val="Arial"/>
        <family val="2"/>
      </rPr>
      <t>innativitá d'avanzamento durante lo scavo, tempo intermedio Z</t>
    </r>
    <r>
      <rPr>
        <vertAlign val="subscript"/>
        <sz val="8"/>
        <rFont val="Arial"/>
        <family val="2"/>
      </rPr>
      <t>3,VT1c</t>
    </r>
  </si>
  <si>
    <r>
      <t>Teilzeit Z</t>
    </r>
    <r>
      <rPr>
        <vertAlign val="subscript"/>
        <sz val="8"/>
        <rFont val="Arial"/>
        <family val="2"/>
      </rPr>
      <t xml:space="preserve">3,VT1c </t>
    </r>
    <r>
      <rPr>
        <sz val="8"/>
        <rFont val="Arial"/>
        <family val="2"/>
      </rPr>
      <t xml:space="preserve">= Stillliegezeit während Vortrieb
</t>
    </r>
    <r>
      <rPr>
        <b/>
        <sz val="10"/>
        <rFont val="Arial"/>
        <family val="2"/>
      </rPr>
      <t>Tempo intermedio Z</t>
    </r>
    <r>
      <rPr>
        <vertAlign val="subscript"/>
        <sz val="10"/>
        <rFont val="Arial"/>
        <family val="2"/>
      </rPr>
      <t>3,VT1c</t>
    </r>
    <r>
      <rPr>
        <sz val="8"/>
        <rFont val="Arial"/>
        <family val="2"/>
      </rPr>
      <t xml:space="preserve"> = tempi innativitá durante scavo</t>
    </r>
  </si>
  <si>
    <r>
      <t>Stillliegezeit Abgang während Vortrieb, Teilzeit Z</t>
    </r>
    <r>
      <rPr>
        <vertAlign val="subscript"/>
        <sz val="8"/>
        <rFont val="Arial"/>
        <family val="2"/>
      </rPr>
      <t xml:space="preserve">4,VT1c
</t>
    </r>
    <r>
      <rPr>
        <b/>
        <u/>
        <sz val="8"/>
        <rFont val="Arial"/>
        <family val="2"/>
      </rPr>
      <t>inattivitá abbandono cantiere durante scavo, tempo intermedio Z</t>
    </r>
    <r>
      <rPr>
        <vertAlign val="subscript"/>
        <sz val="8"/>
        <rFont val="Arial"/>
        <family val="2"/>
      </rPr>
      <t>4,VT1c</t>
    </r>
  </si>
  <si>
    <r>
      <t>Teilzeit Z</t>
    </r>
    <r>
      <rPr>
        <vertAlign val="subscript"/>
        <sz val="8"/>
        <rFont val="Arial"/>
        <family val="2"/>
      </rPr>
      <t>4,VT1c</t>
    </r>
    <r>
      <rPr>
        <sz val="8"/>
        <rFont val="Arial"/>
        <family val="2"/>
      </rPr>
      <t xml:space="preserve"> = Stillliegezeit Abgang während Vortrieb
</t>
    </r>
    <r>
      <rPr>
        <b/>
        <sz val="10"/>
        <rFont val="Arial"/>
        <family val="2"/>
      </rPr>
      <t>tempo intermedio Z</t>
    </r>
    <r>
      <rPr>
        <vertAlign val="subscript"/>
        <sz val="10"/>
        <rFont val="Arial"/>
        <family val="2"/>
      </rPr>
      <t>4,VT1c</t>
    </r>
    <r>
      <rPr>
        <sz val="8"/>
        <rFont val="Arial"/>
        <family val="2"/>
      </rPr>
      <t xml:space="preserve"> = tempi innativitá abbandono durante scavo</t>
    </r>
  </si>
  <si>
    <t>Summe Vortriebsdauer VT1c
somma durata scavo VT1c</t>
  </si>
  <si>
    <t>Summe Vortriebsdauer VT1b
somma durata scavo VT1b</t>
  </si>
  <si>
    <r>
      <t>Stillliegezeit Abgang während Vortrieb, Teilzeit Z</t>
    </r>
    <r>
      <rPr>
        <vertAlign val="subscript"/>
        <sz val="8"/>
        <rFont val="Arial"/>
        <family val="2"/>
      </rPr>
      <t xml:space="preserve">4,VT1b
</t>
    </r>
    <r>
      <rPr>
        <b/>
        <u/>
        <sz val="8"/>
        <rFont val="Arial"/>
        <family val="2"/>
      </rPr>
      <t>inattivitá abbandono cantiere durante scavo, tempo intermedio Z</t>
    </r>
    <r>
      <rPr>
        <vertAlign val="subscript"/>
        <sz val="8"/>
        <rFont val="Arial"/>
        <family val="2"/>
      </rPr>
      <t>4,VT1b</t>
    </r>
  </si>
  <si>
    <r>
      <t>= Z</t>
    </r>
    <r>
      <rPr>
        <b/>
        <i/>
        <vertAlign val="subscript"/>
        <sz val="10"/>
        <rFont val="Arial"/>
        <family val="2"/>
      </rPr>
      <t xml:space="preserve">2,VT1c </t>
    </r>
    <r>
      <rPr>
        <b/>
        <i/>
        <sz val="10"/>
        <rFont val="Arial"/>
        <family val="2"/>
      </rPr>
      <t>+ Z</t>
    </r>
    <r>
      <rPr>
        <b/>
        <i/>
        <vertAlign val="subscript"/>
        <sz val="10"/>
        <rFont val="Arial"/>
        <family val="2"/>
      </rPr>
      <t>3,VT1c</t>
    </r>
    <r>
      <rPr>
        <b/>
        <i/>
        <sz val="10"/>
        <rFont val="Arial"/>
        <family val="2"/>
      </rPr>
      <t xml:space="preserve"> + Z</t>
    </r>
    <r>
      <rPr>
        <b/>
        <i/>
        <vertAlign val="subscript"/>
        <sz val="10"/>
        <rFont val="Arial"/>
        <family val="2"/>
      </rPr>
      <t xml:space="preserve">4,VT1c  </t>
    </r>
    <r>
      <rPr>
        <b/>
        <i/>
        <sz val="10"/>
        <rFont val="Arial"/>
        <family val="2"/>
      </rPr>
      <t>+ Z</t>
    </r>
    <r>
      <rPr>
        <b/>
        <i/>
        <vertAlign val="subscript"/>
        <sz val="10"/>
        <rFont val="Arial"/>
        <family val="2"/>
      </rPr>
      <t>5,VT1c</t>
    </r>
  </si>
  <si>
    <t>Übertrag aus VT1-Blatt 1.4
riporto da VT1-foglio 1.4</t>
  </si>
  <si>
    <r>
      <t>Z</t>
    </r>
    <r>
      <rPr>
        <vertAlign val="subscript"/>
        <sz val="8"/>
        <rFont val="Arial"/>
        <family val="2"/>
      </rPr>
      <t>2,VT1c</t>
    </r>
  </si>
  <si>
    <r>
      <t>Z</t>
    </r>
    <r>
      <rPr>
        <vertAlign val="subscript"/>
        <sz val="8"/>
        <rFont val="Arial"/>
        <family val="2"/>
      </rPr>
      <t>3,VT1c</t>
    </r>
  </si>
  <si>
    <r>
      <t>Z</t>
    </r>
    <r>
      <rPr>
        <vertAlign val="subscript"/>
        <sz val="8"/>
        <rFont val="Arial"/>
        <family val="2"/>
      </rPr>
      <t>4,VT1c</t>
    </r>
  </si>
  <si>
    <r>
      <t>Z</t>
    </r>
    <r>
      <rPr>
        <vertAlign val="subscript"/>
        <sz val="8"/>
        <rFont val="Arial"/>
        <family val="2"/>
      </rPr>
      <t>5,VT1c</t>
    </r>
  </si>
  <si>
    <r>
      <t>Vortrieb 1c/scavo 1c = Summe/somma  Z</t>
    </r>
    <r>
      <rPr>
        <b/>
        <vertAlign val="subscript"/>
        <sz val="8"/>
        <rFont val="Arial"/>
        <family val="2"/>
      </rPr>
      <t>2,VT1c</t>
    </r>
    <r>
      <rPr>
        <b/>
        <sz val="8"/>
        <rFont val="Arial"/>
        <family val="2"/>
      </rPr>
      <t xml:space="preserve"> + Z</t>
    </r>
    <r>
      <rPr>
        <b/>
        <vertAlign val="subscript"/>
        <sz val="8"/>
        <rFont val="Arial"/>
        <family val="2"/>
      </rPr>
      <t>3,VT1c</t>
    </r>
    <r>
      <rPr>
        <b/>
        <sz val="8"/>
        <rFont val="Arial"/>
        <family val="2"/>
      </rPr>
      <t xml:space="preserve"> + Z</t>
    </r>
    <r>
      <rPr>
        <b/>
        <vertAlign val="subscript"/>
        <sz val="8"/>
        <rFont val="Arial"/>
        <family val="2"/>
      </rPr>
      <t>4,VT1c</t>
    </r>
    <r>
      <rPr>
        <b/>
        <sz val="8"/>
        <rFont val="Arial"/>
        <family val="2"/>
      </rPr>
      <t xml:space="preserve"> + Z</t>
    </r>
    <r>
      <rPr>
        <b/>
        <vertAlign val="subscript"/>
        <sz val="8"/>
        <rFont val="Arial"/>
        <family val="2"/>
      </rPr>
      <t>5,VT1c</t>
    </r>
  </si>
  <si>
    <r>
      <t>Vortriebsende/fine scavo = Summe/somma Z</t>
    </r>
    <r>
      <rPr>
        <b/>
        <vertAlign val="subscript"/>
        <sz val="8"/>
        <rFont val="Arial"/>
        <family val="2"/>
      </rPr>
      <t>1,VT1c</t>
    </r>
    <r>
      <rPr>
        <b/>
        <sz val="8"/>
        <rFont val="Arial"/>
        <family val="2"/>
      </rPr>
      <t xml:space="preserve"> + Z</t>
    </r>
    <r>
      <rPr>
        <b/>
        <vertAlign val="subscript"/>
        <sz val="8"/>
        <rFont val="Arial"/>
        <family val="2"/>
      </rPr>
      <t>2,VT1c</t>
    </r>
    <r>
      <rPr>
        <b/>
        <sz val="8"/>
        <rFont val="Arial"/>
        <family val="2"/>
      </rPr>
      <t xml:space="preserve"> + Z</t>
    </r>
    <r>
      <rPr>
        <b/>
        <vertAlign val="subscript"/>
        <sz val="8"/>
        <rFont val="Arial"/>
        <family val="2"/>
      </rPr>
      <t>3,VT1c</t>
    </r>
    <r>
      <rPr>
        <b/>
        <sz val="8"/>
        <rFont val="Arial"/>
        <family val="2"/>
      </rPr>
      <t xml:space="preserve"> + Z</t>
    </r>
    <r>
      <rPr>
        <b/>
        <vertAlign val="subscript"/>
        <sz val="8"/>
        <rFont val="Arial"/>
        <family val="2"/>
      </rPr>
      <t>4,VT1c</t>
    </r>
    <r>
      <rPr>
        <b/>
        <sz val="8"/>
        <rFont val="Arial"/>
        <family val="2"/>
      </rPr>
      <t xml:space="preserve">  + Z</t>
    </r>
    <r>
      <rPr>
        <b/>
        <vertAlign val="subscript"/>
        <sz val="8"/>
        <rFont val="Arial"/>
        <family val="2"/>
      </rPr>
      <t>5,VT1c</t>
    </r>
  </si>
  <si>
    <r>
      <t>Z</t>
    </r>
    <r>
      <rPr>
        <vertAlign val="subscript"/>
        <sz val="8"/>
        <rFont val="Arial"/>
        <family val="2"/>
      </rPr>
      <t>7,VT1c</t>
    </r>
  </si>
  <si>
    <r>
      <t>Z</t>
    </r>
    <r>
      <rPr>
        <vertAlign val="subscript"/>
        <sz val="8"/>
        <rFont val="Arial"/>
        <family val="2"/>
      </rPr>
      <t>1,VT4</t>
    </r>
  </si>
  <si>
    <t>Vertraglicher Baubeginn/Baufeldübergabe bis Vortriebsbeginn Vortrieb 4
inizio lavori contrattuale/consegna del campo di lavoro fino inizio scavo 4</t>
  </si>
  <si>
    <t>VT4 - Blatt 4.1: Ermittlung Teilzeiten Vortrieb 4 "Schutterstollen" 
VT4 - foglio 4.1: calcolo tempi intermedi scavo 4 "Cunicolo smarino"
=&gt; nicht zeitkritisch/ cammino non critico</t>
  </si>
  <si>
    <t>Vortrieb 4 "Schutterstollen"
scavo 4 "cunicolo smarino"</t>
  </si>
  <si>
    <r>
      <t>Z</t>
    </r>
    <r>
      <rPr>
        <vertAlign val="subscript"/>
        <sz val="8"/>
        <rFont val="Arial"/>
        <family val="2"/>
      </rPr>
      <t>2,VT4</t>
    </r>
  </si>
  <si>
    <r>
      <t>Vortriebsbeginn/inizio scavo = Summe/somma Z</t>
    </r>
    <r>
      <rPr>
        <b/>
        <vertAlign val="subscript"/>
        <sz val="8"/>
        <rFont val="Arial"/>
        <family val="2"/>
      </rPr>
      <t>1,VT4</t>
    </r>
  </si>
  <si>
    <r>
      <t>Z</t>
    </r>
    <r>
      <rPr>
        <vertAlign val="subscript"/>
        <sz val="8"/>
        <rFont val="Arial"/>
        <family val="2"/>
      </rPr>
      <t>5,VT4</t>
    </r>
  </si>
  <si>
    <t>Übertrag aus VT4-Blatt 4.2
riporto da VT4-foglio 4.2</t>
  </si>
  <si>
    <t>Vortrieb Schutterstollenstollen - Festgestein - Typ SSt / SStA
Scavo cunicolo smarino tipo SSt / SStA</t>
  </si>
  <si>
    <t>Vortrieb Umleitungsstollen - Festgestein - Typ USt
Scavo cunicolo di deviazione - roccia- tipo Ust</t>
  </si>
  <si>
    <t>Gesamtlänge Vortrieb 4</t>
  </si>
  <si>
    <t xml:space="preserve">Profilwechsel/cambio sezione  SSt / SStA </t>
  </si>
  <si>
    <r>
      <t>Teilzeit Z</t>
    </r>
    <r>
      <rPr>
        <vertAlign val="subscript"/>
        <sz val="10"/>
        <rFont val="Arial"/>
        <family val="2"/>
      </rPr>
      <t>2,VT4</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b/>
        <vertAlign val="subscript"/>
        <sz val="10"/>
        <rFont val="Arial"/>
        <family val="2"/>
      </rPr>
      <t>2,VT4</t>
    </r>
    <r>
      <rPr>
        <sz val="8"/>
        <rFont val="Arial"/>
        <family val="2"/>
      </rPr>
      <t xml:space="preserve"> = totale durata scavo, senza innativitá</t>
    </r>
  </si>
  <si>
    <t>Summe Vortriebsdauer VT4 
somma durata scavo VT4</t>
  </si>
  <si>
    <r>
      <t>Vortrieb 4/scavo 4 = Summe/somma  Z</t>
    </r>
    <r>
      <rPr>
        <b/>
        <vertAlign val="subscript"/>
        <sz val="8"/>
        <rFont val="Arial"/>
        <family val="2"/>
      </rPr>
      <t>2,VT4</t>
    </r>
  </si>
  <si>
    <r>
      <t>Vortriebsende/fine scavo = Summe/somma Z</t>
    </r>
    <r>
      <rPr>
        <b/>
        <vertAlign val="subscript"/>
        <sz val="8"/>
        <rFont val="Arial"/>
        <family val="2"/>
      </rPr>
      <t>1,VT4</t>
    </r>
    <r>
      <rPr>
        <b/>
        <sz val="8"/>
        <rFont val="Arial"/>
        <family val="2"/>
      </rPr>
      <t xml:space="preserve"> + Z</t>
    </r>
    <r>
      <rPr>
        <b/>
        <vertAlign val="subscript"/>
        <sz val="8"/>
        <rFont val="Arial"/>
        <family val="2"/>
      </rPr>
      <t>2,VT4</t>
    </r>
  </si>
  <si>
    <r>
      <t xml:space="preserve">VT4-Blatt 4.2: Ermittlung Teilzeiten Vortrieb 4 "Schutterstollen" </t>
    </r>
    <r>
      <rPr>
        <b/>
        <vertAlign val="subscript"/>
        <sz val="10"/>
        <rFont val="Arial"/>
        <family val="2"/>
      </rPr>
      <t xml:space="preserve">
</t>
    </r>
    <r>
      <rPr>
        <b/>
        <sz val="10"/>
        <rFont val="Arial"/>
        <family val="2"/>
      </rPr>
      <t>VT4-foglio 4.2: calcolo tempi intermedie di scavo scavo 4 "cunicolo smarino"
=&gt; nicht zeitkritisch/ cammino non critico</t>
    </r>
  </si>
  <si>
    <r>
      <t>Teilzeit Z</t>
    </r>
    <r>
      <rPr>
        <vertAlign val="subscript"/>
        <sz val="8"/>
        <rFont val="Arial"/>
        <family val="2"/>
      </rPr>
      <t xml:space="preserve">5,VT4 </t>
    </r>
    <r>
      <rPr>
        <sz val="8"/>
        <rFont val="Arial"/>
        <family val="2"/>
      </rPr>
      <t xml:space="preserve">= Zusätzliche Bauzeit für Erkundungsmaßnahmen Lüfterkaverne
</t>
    </r>
    <r>
      <rPr>
        <b/>
        <sz val="10"/>
        <rFont val="Arial"/>
        <family val="2"/>
      </rPr>
      <t>Teilzeit Z</t>
    </r>
    <r>
      <rPr>
        <vertAlign val="subscript"/>
        <sz val="8"/>
        <rFont val="Arial"/>
        <family val="2"/>
      </rPr>
      <t>5,VT4</t>
    </r>
    <r>
      <rPr>
        <sz val="8"/>
        <rFont val="Arial"/>
        <family val="2"/>
      </rPr>
      <t xml:space="preserve"> = Tempi di scavo addizionali per misure d'indagine geotencia del camerone di ventilazione</t>
    </r>
  </si>
  <si>
    <t>T2 … Vortriebsbeginn Vortrieb 1a/inizio scavo 1a</t>
  </si>
  <si>
    <t>Baubeginn bis Vortriebsbeginn Vortrieb 4
inizio lavori fino alla fine dello scavo 4</t>
  </si>
  <si>
    <r>
      <t>Z</t>
    </r>
    <r>
      <rPr>
        <vertAlign val="subscript"/>
        <sz val="8"/>
        <rFont val="Arial"/>
        <family val="2"/>
      </rPr>
      <t>8,VT1c</t>
    </r>
  </si>
  <si>
    <r>
      <t>Z</t>
    </r>
    <r>
      <rPr>
        <vertAlign val="subscript"/>
        <sz val="8"/>
        <rFont val="Arial"/>
        <family val="2"/>
      </rPr>
      <t>9,VT1c</t>
    </r>
  </si>
  <si>
    <t>T3</t>
  </si>
  <si>
    <t>T4</t>
  </si>
  <si>
    <r>
      <t>maximal</t>
    </r>
    <r>
      <rPr>
        <b/>
        <i/>
        <sz val="8"/>
        <rFont val="Arial"/>
        <family val="2"/>
      </rPr>
      <t xml:space="preserve"> 14 KT </t>
    </r>
    <r>
      <rPr>
        <i/>
        <sz val="8"/>
        <rFont val="Arial"/>
        <family val="2"/>
      </rPr>
      <t>nach vertraglichem Baubeginn / Baufeldübergabe
massimo 14 giorni civili [KT] dopo l'inizio lavori contrattuale/consgena campo di lavoro</t>
    </r>
  </si>
  <si>
    <t>min</t>
  </si>
  <si>
    <t>max</t>
  </si>
  <si>
    <t>AT</t>
  </si>
  <si>
    <t>%</t>
  </si>
  <si>
    <t>a1</t>
  </si>
  <si>
    <t>b1</t>
  </si>
  <si>
    <t>c1</t>
  </si>
  <si>
    <t>d1</t>
  </si>
  <si>
    <t>e1=
a1/(1-d1)-a1</t>
  </si>
  <si>
    <t>a2</t>
  </si>
  <si>
    <t>b2</t>
  </si>
  <si>
    <t>c2</t>
  </si>
  <si>
    <t>d2</t>
  </si>
  <si>
    <t>e2=
a2/(1-d2)-a2</t>
  </si>
  <si>
    <t>a3</t>
  </si>
  <si>
    <t>b3</t>
  </si>
  <si>
    <t>c3</t>
  </si>
  <si>
    <t>d3</t>
  </si>
  <si>
    <t>e3=
a3/(1-d3)-a3</t>
  </si>
  <si>
    <t>a4</t>
  </si>
  <si>
    <t>b4</t>
  </si>
  <si>
    <t>c4</t>
  </si>
  <si>
    <t>d4</t>
  </si>
  <si>
    <t>e4=
a4/(1-d4)-a4</t>
  </si>
  <si>
    <t>f=e1+e2
+e3+e4</t>
  </si>
  <si>
    <t>&gt;5&lt;=10</t>
  </si>
  <si>
    <t>&gt;10&lt;=20</t>
  </si>
  <si>
    <t>Ff1</t>
  </si>
  <si>
    <t>Ff2</t>
  </si>
  <si>
    <r>
      <t>V</t>
    </r>
    <r>
      <rPr>
        <b/>
        <vertAlign val="subscript"/>
        <sz val="10"/>
        <rFont val="Arial"/>
        <family val="2"/>
      </rPr>
      <t>VT</t>
    </r>
  </si>
  <si>
    <t>[lfm/AT]</t>
  </si>
  <si>
    <t>[AT]</t>
  </si>
  <si>
    <t>b</t>
  </si>
  <si>
    <t>a</t>
  </si>
  <si>
    <t>c = a/b</t>
  </si>
  <si>
    <t>Ff1/1</t>
  </si>
  <si>
    <t>Ff1/2</t>
  </si>
  <si>
    <t>Ff1/3</t>
  </si>
  <si>
    <t>Ff1/4</t>
  </si>
  <si>
    <t>Ff2/1</t>
  </si>
  <si>
    <t>Ff2/2</t>
  </si>
  <si>
    <t>Ff2/3</t>
  </si>
  <si>
    <t>Ff2/4</t>
  </si>
  <si>
    <t>Übertrag aus VT1-Blatt 1.5 (WE)
riporto da VT1-foglio 1.5 (WE)</t>
  </si>
  <si>
    <t>Kalotte / Calotta</t>
  </si>
  <si>
    <t>Strosse / Strozza</t>
  </si>
  <si>
    <t>Sohle / arco rov.</t>
  </si>
  <si>
    <t>Zwischensumme Vortriebslänge Kalotte / Subtot. Lunghezza di scavo calotta</t>
  </si>
  <si>
    <t>Aufweitung ZTWS, Anfahren und Profilwechsel ZTWS auf LK (inkl. Strossen ZTWS) 
Allargamento ZTWS, inizio scavo e cambio sezione ZTWS a LK (comp. Strozze ZTWS)</t>
  </si>
  <si>
    <t>Profilwechsel AZK / AZKQ 
Cambio sezione AZK / AZKQ</t>
  </si>
  <si>
    <t>Anfahren und Profilwechsel ZTWS auf LK (inkl. Strossenausbruch ZTWS) 
inizio scavo e cambio sezione ZTWS a LK (comp.  Scavo strozza ZTWS)</t>
  </si>
  <si>
    <t>Aufweitung SST / Profilwechsel auf ZTWS 
Allargamento SST / cambio sezione a ZTWS</t>
  </si>
  <si>
    <r>
      <t>Z</t>
    </r>
    <r>
      <rPr>
        <vertAlign val="subscript"/>
        <sz val="8"/>
        <rFont val="Arial"/>
        <family val="2"/>
      </rPr>
      <t>6,VT4</t>
    </r>
  </si>
  <si>
    <t>VT1-Blatt 1.5 (WE): 
Ermittlung zusätzliche Vortriebsdauer infolge Wassererschwernisse Vortrieb VT 1c 
(Optionale Leistungen)</t>
  </si>
  <si>
    <t>Herstellen endgültige Fahrbahn nach Vortriebsende Vortrieb 1a+1b: km 0+037 - km 3+257
Installazione della carreggiata finale dopo la fine dello scavo 1a+1b: km 0+037 - km 3+257</t>
  </si>
  <si>
    <r>
      <t>Z</t>
    </r>
    <r>
      <rPr>
        <vertAlign val="subscript"/>
        <sz val="8"/>
        <rFont val="Arial"/>
        <family val="2"/>
      </rPr>
      <t>7,VT1a+b</t>
    </r>
  </si>
  <si>
    <t>T6</t>
  </si>
  <si>
    <t>T7</t>
  </si>
  <si>
    <t>Übertrag aus VT1-Blatt 1.1
riporto da VT1-foglio 1.1</t>
  </si>
  <si>
    <r>
      <t>Z</t>
    </r>
    <r>
      <rPr>
        <vertAlign val="subscript"/>
        <sz val="8"/>
        <rFont val="Arial"/>
        <family val="2"/>
      </rPr>
      <t>9,VT1a+b</t>
    </r>
  </si>
  <si>
    <r>
      <t>Bauende/fine dei lavori =  
= Summe/somma Z</t>
    </r>
    <r>
      <rPr>
        <b/>
        <vertAlign val="subscript"/>
        <sz val="8"/>
        <color indexed="10"/>
        <rFont val="Arial"/>
        <family val="2"/>
      </rPr>
      <t>1,VT1a</t>
    </r>
    <r>
      <rPr>
        <b/>
        <sz val="8"/>
        <color indexed="10"/>
        <rFont val="Arial"/>
        <family val="2"/>
      </rPr>
      <t xml:space="preserve"> + Z</t>
    </r>
    <r>
      <rPr>
        <b/>
        <vertAlign val="subscript"/>
        <sz val="8"/>
        <color indexed="10"/>
        <rFont val="Arial"/>
        <family val="2"/>
      </rPr>
      <t>2,VT1a</t>
    </r>
    <r>
      <rPr>
        <b/>
        <sz val="8"/>
        <color indexed="10"/>
        <rFont val="Arial"/>
        <family val="2"/>
      </rPr>
      <t xml:space="preserve"> + Z</t>
    </r>
    <r>
      <rPr>
        <b/>
        <vertAlign val="subscript"/>
        <sz val="8"/>
        <color indexed="10"/>
        <rFont val="Arial"/>
        <family val="2"/>
      </rPr>
      <t>3,VT1a</t>
    </r>
    <r>
      <rPr>
        <b/>
        <sz val="8"/>
        <color indexed="10"/>
        <rFont val="Arial"/>
        <family val="2"/>
      </rPr>
      <t xml:space="preserve"> + Z</t>
    </r>
    <r>
      <rPr>
        <b/>
        <vertAlign val="subscript"/>
        <sz val="8"/>
        <color indexed="10"/>
        <rFont val="Arial"/>
        <family val="2"/>
      </rPr>
      <t>4,VT1a</t>
    </r>
    <r>
      <rPr>
        <b/>
        <sz val="8"/>
        <color indexed="10"/>
        <rFont val="Arial"/>
        <family val="2"/>
      </rPr>
      <t xml:space="preserve">  + Z</t>
    </r>
    <r>
      <rPr>
        <b/>
        <vertAlign val="subscript"/>
        <sz val="8"/>
        <color indexed="10"/>
        <rFont val="Arial"/>
        <family val="2"/>
      </rPr>
      <t>5,VT1a</t>
    </r>
    <r>
      <rPr>
        <b/>
        <sz val="8"/>
        <color indexed="10"/>
        <rFont val="Arial"/>
        <family val="2"/>
      </rPr>
      <t xml:space="preserve"> 
+ Summe/somma Z</t>
    </r>
    <r>
      <rPr>
        <b/>
        <vertAlign val="subscript"/>
        <sz val="8"/>
        <color indexed="10"/>
        <rFont val="Arial"/>
        <family val="2"/>
      </rPr>
      <t>2,VT1b</t>
    </r>
    <r>
      <rPr>
        <b/>
        <sz val="8"/>
        <color indexed="10"/>
        <rFont val="Arial"/>
        <family val="2"/>
      </rPr>
      <t xml:space="preserve"> + Z</t>
    </r>
    <r>
      <rPr>
        <b/>
        <vertAlign val="subscript"/>
        <sz val="8"/>
        <color indexed="10"/>
        <rFont val="Arial"/>
        <family val="2"/>
      </rPr>
      <t>3,VT1b</t>
    </r>
    <r>
      <rPr>
        <b/>
        <sz val="8"/>
        <color indexed="10"/>
        <rFont val="Arial"/>
        <family val="2"/>
      </rPr>
      <t xml:space="preserve"> + Z</t>
    </r>
    <r>
      <rPr>
        <b/>
        <vertAlign val="subscript"/>
        <sz val="8"/>
        <color indexed="10"/>
        <rFont val="Arial"/>
        <family val="2"/>
      </rPr>
      <t>4,VT1b</t>
    </r>
    <r>
      <rPr>
        <b/>
        <sz val="8"/>
        <color indexed="10"/>
        <rFont val="Arial"/>
        <family val="2"/>
      </rPr>
      <t xml:space="preserve"> + Z</t>
    </r>
    <r>
      <rPr>
        <b/>
        <vertAlign val="subscript"/>
        <sz val="8"/>
        <color indexed="10"/>
        <rFont val="Arial"/>
        <family val="2"/>
      </rPr>
      <t>6,VT1a+b</t>
    </r>
    <r>
      <rPr>
        <b/>
        <sz val="8"/>
        <color indexed="10"/>
        <rFont val="Arial"/>
        <family val="2"/>
      </rPr>
      <t>+Z</t>
    </r>
    <r>
      <rPr>
        <b/>
        <vertAlign val="subscript"/>
        <sz val="8"/>
        <color indexed="10"/>
        <rFont val="Arial"/>
        <family val="2"/>
      </rPr>
      <t>7,VT1a+b</t>
    </r>
    <r>
      <rPr>
        <b/>
        <sz val="8"/>
        <color indexed="10"/>
        <rFont val="Arial"/>
        <family val="2"/>
      </rPr>
      <t xml:space="preserve"> + Z</t>
    </r>
    <r>
      <rPr>
        <b/>
        <vertAlign val="subscript"/>
        <sz val="8"/>
        <color indexed="10"/>
        <rFont val="Arial"/>
        <family val="2"/>
      </rPr>
      <t>9,VT1a+b</t>
    </r>
  </si>
  <si>
    <r>
      <t>Vortriebsende 1a / fine scavo 1a = Summe/somma Z</t>
    </r>
    <r>
      <rPr>
        <b/>
        <vertAlign val="subscript"/>
        <sz val="8"/>
        <rFont val="Arial"/>
        <family val="2"/>
      </rPr>
      <t>1,VT1a</t>
    </r>
    <r>
      <rPr>
        <b/>
        <sz val="8"/>
        <rFont val="Arial"/>
        <family val="2"/>
      </rPr>
      <t xml:space="preserve"> + Z</t>
    </r>
    <r>
      <rPr>
        <b/>
        <vertAlign val="subscript"/>
        <sz val="8"/>
        <rFont val="Arial"/>
        <family val="2"/>
      </rPr>
      <t>2,VT1a</t>
    </r>
    <r>
      <rPr>
        <b/>
        <sz val="8"/>
        <rFont val="Arial"/>
        <family val="2"/>
      </rPr>
      <t xml:space="preserve"> + Z</t>
    </r>
    <r>
      <rPr>
        <b/>
        <vertAlign val="subscript"/>
        <sz val="8"/>
        <rFont val="Arial"/>
        <family val="2"/>
      </rPr>
      <t>3,VT1a</t>
    </r>
    <r>
      <rPr>
        <b/>
        <sz val="8"/>
        <rFont val="Arial"/>
        <family val="2"/>
      </rPr>
      <t xml:space="preserve"> + Z</t>
    </r>
    <r>
      <rPr>
        <b/>
        <vertAlign val="subscript"/>
        <sz val="8"/>
        <rFont val="Arial"/>
        <family val="2"/>
      </rPr>
      <t>4,VT1a</t>
    </r>
    <r>
      <rPr>
        <b/>
        <sz val="8"/>
        <rFont val="Arial"/>
        <family val="2"/>
      </rPr>
      <t xml:space="preserve">  + Z</t>
    </r>
    <r>
      <rPr>
        <b/>
        <vertAlign val="subscript"/>
        <sz val="8"/>
        <rFont val="Arial"/>
        <family val="2"/>
      </rPr>
      <t>5,VT1a</t>
    </r>
  </si>
  <si>
    <r>
      <t>Vortriebsende 1b / fine scavo 1b = 
= Summe/somma Z</t>
    </r>
    <r>
      <rPr>
        <b/>
        <vertAlign val="subscript"/>
        <sz val="8"/>
        <rFont val="Arial"/>
        <family val="2"/>
      </rPr>
      <t>1,VT1a</t>
    </r>
    <r>
      <rPr>
        <b/>
        <sz val="8"/>
        <rFont val="Arial"/>
        <family val="2"/>
      </rPr>
      <t xml:space="preserve"> + Z</t>
    </r>
    <r>
      <rPr>
        <b/>
        <vertAlign val="subscript"/>
        <sz val="8"/>
        <rFont val="Arial"/>
        <family val="2"/>
      </rPr>
      <t>2,VT1a</t>
    </r>
    <r>
      <rPr>
        <b/>
        <sz val="8"/>
        <rFont val="Arial"/>
        <family val="2"/>
      </rPr>
      <t xml:space="preserve"> + Z</t>
    </r>
    <r>
      <rPr>
        <b/>
        <vertAlign val="subscript"/>
        <sz val="8"/>
        <rFont val="Arial"/>
        <family val="2"/>
      </rPr>
      <t>3,VT1a</t>
    </r>
    <r>
      <rPr>
        <b/>
        <sz val="8"/>
        <rFont val="Arial"/>
        <family val="2"/>
      </rPr>
      <t xml:space="preserve"> + Z</t>
    </r>
    <r>
      <rPr>
        <b/>
        <vertAlign val="subscript"/>
        <sz val="8"/>
        <rFont val="Arial"/>
        <family val="2"/>
      </rPr>
      <t>4,VT1a</t>
    </r>
    <r>
      <rPr>
        <b/>
        <sz val="8"/>
        <rFont val="Arial"/>
        <family val="2"/>
      </rPr>
      <t xml:space="preserve">  + Z</t>
    </r>
    <r>
      <rPr>
        <b/>
        <vertAlign val="subscript"/>
        <sz val="8"/>
        <rFont val="Arial"/>
        <family val="2"/>
      </rPr>
      <t>5,VT1a</t>
    </r>
    <r>
      <rPr>
        <b/>
        <sz val="8"/>
        <rFont val="Arial"/>
        <family val="2"/>
      </rPr>
      <t xml:space="preserve">
+ Summe/somma </t>
    </r>
    <r>
      <rPr>
        <b/>
        <sz val="8"/>
        <rFont val="Arial"/>
        <family val="2"/>
      </rPr>
      <t>Z</t>
    </r>
    <r>
      <rPr>
        <b/>
        <vertAlign val="subscript"/>
        <sz val="8"/>
        <rFont val="Arial"/>
        <family val="2"/>
      </rPr>
      <t>2,VT1b</t>
    </r>
    <r>
      <rPr>
        <b/>
        <sz val="8"/>
        <rFont val="Arial"/>
        <family val="2"/>
      </rPr>
      <t xml:space="preserve"> + Z</t>
    </r>
    <r>
      <rPr>
        <b/>
        <vertAlign val="subscript"/>
        <sz val="8"/>
        <rFont val="Arial"/>
        <family val="2"/>
      </rPr>
      <t>3,VT1b</t>
    </r>
    <r>
      <rPr>
        <b/>
        <sz val="8"/>
        <rFont val="Arial"/>
        <family val="2"/>
      </rPr>
      <t xml:space="preserve"> + Z</t>
    </r>
    <r>
      <rPr>
        <b/>
        <vertAlign val="subscript"/>
        <sz val="8"/>
        <rFont val="Arial"/>
        <family val="2"/>
      </rPr>
      <t>4,VT1b</t>
    </r>
  </si>
  <si>
    <r>
      <t>Ende Arbeiten endgültige Fahrbahn VT 1a+b /fine lavori della carreggiata finale VT 1a+b = 
= Summe/somma Z</t>
    </r>
    <r>
      <rPr>
        <b/>
        <vertAlign val="subscript"/>
        <sz val="8"/>
        <rFont val="Arial"/>
        <family val="2"/>
      </rPr>
      <t>1,VT1a</t>
    </r>
    <r>
      <rPr>
        <b/>
        <sz val="8"/>
        <rFont val="Arial"/>
        <family val="2"/>
      </rPr>
      <t xml:space="preserve"> + Z</t>
    </r>
    <r>
      <rPr>
        <b/>
        <vertAlign val="subscript"/>
        <sz val="8"/>
        <rFont val="Arial"/>
        <family val="2"/>
      </rPr>
      <t>2,VT1a</t>
    </r>
    <r>
      <rPr>
        <b/>
        <sz val="8"/>
        <rFont val="Arial"/>
        <family val="2"/>
      </rPr>
      <t xml:space="preserve"> + Z</t>
    </r>
    <r>
      <rPr>
        <b/>
        <vertAlign val="subscript"/>
        <sz val="8"/>
        <rFont val="Arial"/>
        <family val="2"/>
      </rPr>
      <t>3,VT1a</t>
    </r>
    <r>
      <rPr>
        <b/>
        <sz val="8"/>
        <rFont val="Arial"/>
        <family val="2"/>
      </rPr>
      <t xml:space="preserve"> + Z</t>
    </r>
    <r>
      <rPr>
        <b/>
        <vertAlign val="subscript"/>
        <sz val="8"/>
        <rFont val="Arial"/>
        <family val="2"/>
      </rPr>
      <t>4,VT1a</t>
    </r>
    <r>
      <rPr>
        <b/>
        <sz val="8"/>
        <rFont val="Arial"/>
        <family val="2"/>
      </rPr>
      <t xml:space="preserve">  + Z</t>
    </r>
    <r>
      <rPr>
        <b/>
        <vertAlign val="subscript"/>
        <sz val="8"/>
        <rFont val="Arial"/>
        <family val="2"/>
      </rPr>
      <t>5,VT1a</t>
    </r>
    <r>
      <rPr>
        <b/>
        <sz val="8"/>
        <rFont val="Arial"/>
        <family val="2"/>
      </rPr>
      <t xml:space="preserve">
+ Summe/somma Z</t>
    </r>
    <r>
      <rPr>
        <b/>
        <vertAlign val="subscript"/>
        <sz val="8"/>
        <rFont val="Arial"/>
        <family val="2"/>
      </rPr>
      <t>2,VT1b</t>
    </r>
    <r>
      <rPr>
        <b/>
        <sz val="8"/>
        <rFont val="Arial"/>
        <family val="2"/>
      </rPr>
      <t xml:space="preserve"> + Z</t>
    </r>
    <r>
      <rPr>
        <b/>
        <vertAlign val="subscript"/>
        <sz val="8"/>
        <rFont val="Arial"/>
        <family val="2"/>
      </rPr>
      <t>3,VT1b</t>
    </r>
    <r>
      <rPr>
        <b/>
        <sz val="8"/>
        <rFont val="Arial"/>
        <family val="2"/>
      </rPr>
      <t xml:space="preserve"> + Z</t>
    </r>
    <r>
      <rPr>
        <b/>
        <vertAlign val="subscript"/>
        <sz val="8"/>
        <rFont val="Arial"/>
        <family val="2"/>
      </rPr>
      <t>4,VT1b</t>
    </r>
    <r>
      <rPr>
        <b/>
        <sz val="8"/>
        <rFont val="Arial"/>
        <family val="2"/>
      </rPr>
      <t xml:space="preserve"> + Z</t>
    </r>
    <r>
      <rPr>
        <b/>
        <vertAlign val="subscript"/>
        <sz val="8"/>
        <rFont val="Arial"/>
        <family val="2"/>
      </rPr>
      <t xml:space="preserve">6,VT1a+b </t>
    </r>
    <r>
      <rPr>
        <b/>
        <sz val="8"/>
        <rFont val="Arial"/>
        <family val="2"/>
      </rPr>
      <t>+ Z</t>
    </r>
    <r>
      <rPr>
        <b/>
        <vertAlign val="subscript"/>
        <sz val="8"/>
        <rFont val="Arial"/>
        <family val="2"/>
      </rPr>
      <t>7,VT1a+b</t>
    </r>
  </si>
  <si>
    <t>Ende Arbeiten endgültige Fahrbahn VT 1a+b bis Bauende
fine lavori della carreggiata finale VT 1a+b fino alla fine lavori</t>
  </si>
  <si>
    <r>
      <t>maximal</t>
    </r>
    <r>
      <rPr>
        <b/>
        <i/>
        <sz val="8"/>
        <rFont val="Arial"/>
        <family val="2"/>
      </rPr>
      <t xml:space="preserve"> 28 KT </t>
    </r>
    <r>
      <rPr>
        <i/>
        <sz val="8"/>
        <rFont val="Arial"/>
        <family val="2"/>
      </rPr>
      <t>nach vertraglichem Baubeginn / Baufeldübergabe
massimo 28 giorni civili [KT] dopo l'inizio lavori contrattuale/consgena campo di lavoro</t>
    </r>
  </si>
  <si>
    <t>Vortriebsbeginn Vortrieb 1c
inizio scavo 1c</t>
  </si>
  <si>
    <r>
      <t>Vortriebsbeginn VT1c /inizio scavo VT1c = Summe/somma Z</t>
    </r>
    <r>
      <rPr>
        <b/>
        <vertAlign val="subscript"/>
        <sz val="8"/>
        <color indexed="10"/>
        <rFont val="Arial"/>
        <family val="2"/>
      </rPr>
      <t>1,VT1c</t>
    </r>
  </si>
  <si>
    <r>
      <t>Ende Arbeiten endgültige Fahrbahn VT 1a+b /fine lavori della carreggiata finale VT 1a+b = 
= Summe/somma Z</t>
    </r>
    <r>
      <rPr>
        <vertAlign val="subscript"/>
        <sz val="8"/>
        <rFont val="Arial"/>
        <family val="2"/>
      </rPr>
      <t>1,VT1a</t>
    </r>
    <r>
      <rPr>
        <sz val="8"/>
        <rFont val="Arial"/>
        <family val="2"/>
      </rPr>
      <t xml:space="preserve"> + Z</t>
    </r>
    <r>
      <rPr>
        <vertAlign val="subscript"/>
        <sz val="8"/>
        <rFont val="Arial"/>
        <family val="2"/>
      </rPr>
      <t>2,VT1a</t>
    </r>
    <r>
      <rPr>
        <sz val="8"/>
        <rFont val="Arial"/>
        <family val="2"/>
      </rPr>
      <t xml:space="preserve"> + Z</t>
    </r>
    <r>
      <rPr>
        <vertAlign val="subscript"/>
        <sz val="8"/>
        <rFont val="Arial"/>
        <family val="2"/>
      </rPr>
      <t>3,VT1a</t>
    </r>
    <r>
      <rPr>
        <sz val="8"/>
        <rFont val="Arial"/>
        <family val="2"/>
      </rPr>
      <t xml:space="preserve"> + Z</t>
    </r>
    <r>
      <rPr>
        <vertAlign val="subscript"/>
        <sz val="8"/>
        <rFont val="Arial"/>
        <family val="2"/>
      </rPr>
      <t>4,VT1a</t>
    </r>
    <r>
      <rPr>
        <sz val="8"/>
        <rFont val="Arial"/>
        <family val="2"/>
      </rPr>
      <t xml:space="preserve">  + Z</t>
    </r>
    <r>
      <rPr>
        <vertAlign val="subscript"/>
        <sz val="8"/>
        <rFont val="Arial"/>
        <family val="2"/>
      </rPr>
      <t>5,VT1a</t>
    </r>
    <r>
      <rPr>
        <sz val="8"/>
        <rFont val="Arial"/>
        <family val="2"/>
      </rPr>
      <t xml:space="preserve">
+ Summe/somma Z</t>
    </r>
    <r>
      <rPr>
        <vertAlign val="subscript"/>
        <sz val="8"/>
        <rFont val="Arial"/>
        <family val="2"/>
      </rPr>
      <t>2,VT1b</t>
    </r>
    <r>
      <rPr>
        <sz val="8"/>
        <rFont val="Arial"/>
        <family val="2"/>
      </rPr>
      <t xml:space="preserve"> + Z</t>
    </r>
    <r>
      <rPr>
        <vertAlign val="subscript"/>
        <sz val="8"/>
        <rFont val="Arial"/>
        <family val="2"/>
      </rPr>
      <t>3,VT1b</t>
    </r>
    <r>
      <rPr>
        <sz val="8"/>
        <rFont val="Arial"/>
        <family val="2"/>
      </rPr>
      <t xml:space="preserve"> + Z</t>
    </r>
    <r>
      <rPr>
        <vertAlign val="subscript"/>
        <sz val="8"/>
        <rFont val="Arial"/>
        <family val="2"/>
      </rPr>
      <t>4,VT1b</t>
    </r>
    <r>
      <rPr>
        <sz val="8"/>
        <rFont val="Arial"/>
        <family val="2"/>
      </rPr>
      <t xml:space="preserve"> + Z</t>
    </r>
    <r>
      <rPr>
        <vertAlign val="subscript"/>
        <sz val="8"/>
        <rFont val="Arial"/>
        <family val="2"/>
      </rPr>
      <t xml:space="preserve">6,VT1a+b </t>
    </r>
    <r>
      <rPr>
        <sz val="8"/>
        <rFont val="Arial"/>
        <family val="2"/>
      </rPr>
      <t>+ Z</t>
    </r>
    <r>
      <rPr>
        <vertAlign val="subscript"/>
        <sz val="8"/>
        <rFont val="Arial"/>
        <family val="2"/>
      </rPr>
      <t>7,VT1a+b</t>
    </r>
  </si>
  <si>
    <t>Ende Arbeiten Übergabekaverne bis Bauende
fine lavori camerone di consegna fino alla fine lavori</t>
  </si>
  <si>
    <t>T6 … Bauende/fine dei lavori</t>
  </si>
  <si>
    <t>T8</t>
  </si>
  <si>
    <t>T7 … Vortriebsbeginn Vortrieb 1c/inizio scavo 1c</t>
  </si>
  <si>
    <t>T8 … Bauende mit Option / fine dei lavori con opzione</t>
  </si>
  <si>
    <r>
      <t xml:space="preserve">VT1 - Blatt 1.1: Ermittlung Gesamtbauzeit Vortrieb 1a+1b "Zugangstunnel Wolf Süd: km 0+200 - km 3+257" 
VT1 - Foglio1.1: calcolo durata lavori totale scavo 1a+1b "Galleria d'accesso Wolf Sud: km 0+200 - km 3+257"
</t>
    </r>
    <r>
      <rPr>
        <b/>
        <sz val="10"/>
        <color indexed="10"/>
        <rFont val="Arial"/>
        <family val="2"/>
      </rPr>
      <t xml:space="preserve">=&gt; KRITISCHER WEG - Gesamtbauzeit </t>
    </r>
    <r>
      <rPr>
        <b/>
        <u/>
        <sz val="10"/>
        <color indexed="10"/>
        <rFont val="Arial"/>
        <family val="2"/>
      </rPr>
      <t xml:space="preserve">ohne optionale Leistungen </t>
    </r>
    <r>
      <rPr>
        <b/>
        <sz val="10"/>
        <color indexed="10"/>
        <rFont val="Arial"/>
        <family val="2"/>
      </rPr>
      <t xml:space="preserve">/ 
=&gt; CAMMINO CRITICO - durata dei lavori totale </t>
    </r>
    <r>
      <rPr>
        <b/>
        <u/>
        <sz val="10"/>
        <color indexed="10"/>
        <rFont val="Arial"/>
        <family val="2"/>
      </rPr>
      <t>senza prestazioni opzionali</t>
    </r>
  </si>
  <si>
    <r>
      <t xml:space="preserve">VT1-Blatt 1.4: 
</t>
    </r>
    <r>
      <rPr>
        <b/>
        <u/>
        <sz val="10"/>
        <rFont val="Arial"/>
        <family val="2"/>
      </rPr>
      <t>Optionale Leistungen:</t>
    </r>
    <r>
      <rPr>
        <b/>
        <sz val="10"/>
        <rFont val="Arial"/>
        <family val="2"/>
      </rPr>
      <t xml:space="preserve"> Ermittlung Gesamt-Vortriebsdauer VT 1c "Abzweigerkaverne, Verbindungstunnel Wolf Süd und Übergabekaverne EKS" 
VT1-foglio 1.4: 
</t>
    </r>
    <r>
      <rPr>
        <b/>
        <u/>
        <sz val="10"/>
        <rFont val="Arial"/>
        <family val="2"/>
      </rPr>
      <t>Prestazione opzionale:</t>
    </r>
    <r>
      <rPr>
        <b/>
        <sz val="10"/>
        <rFont val="Arial"/>
        <family val="2"/>
      </rPr>
      <t xml:space="preserve"> calcolo durata totale di scavo VT1c "Camerone di diramazione, galleria di collagegamento Wolf sud e camerone di consegna EKS"</t>
    </r>
  </si>
  <si>
    <r>
      <t xml:space="preserve">VT1 - Blatt 1.1a: Ermittlung Gesamtbauzeit Vortrieb 1c "Abzweigerkaverne, Verbindungstunnel Wolf Süd und Übergabekaverne EKS" 
VT1 - Foglio1.1a: calcolo durata lavori totale scavo 1c "Camerone di diramazione, galleria di collagegamento Wolf sud e camerone di consegna EKS"
</t>
    </r>
    <r>
      <rPr>
        <b/>
        <sz val="10"/>
        <color indexed="10"/>
        <rFont val="Arial"/>
        <family val="2"/>
      </rPr>
      <t xml:space="preserve">=&gt; KRITISCHER WEG - Gesamtbauzeit </t>
    </r>
    <r>
      <rPr>
        <b/>
        <u/>
        <sz val="10"/>
        <color indexed="10"/>
        <rFont val="Arial"/>
        <family val="2"/>
      </rPr>
      <t>mit optionalen Leistungen</t>
    </r>
    <r>
      <rPr>
        <b/>
        <sz val="10"/>
        <color indexed="10"/>
        <rFont val="Arial"/>
        <family val="2"/>
      </rPr>
      <t xml:space="preserve"> / 
=&gt; CAMMINO CRITICO - durata dei lavori totale </t>
    </r>
    <r>
      <rPr>
        <b/>
        <u/>
        <sz val="10"/>
        <color indexed="10"/>
        <rFont val="Arial"/>
        <family val="2"/>
      </rPr>
      <t>con prestazioni opzionali</t>
    </r>
  </si>
  <si>
    <t>Herstellen endgültige Fahrbahn nach Vortriebsende Vortrieb 1c: km 3+257 - km 4+037
Installazione della corsia finale dopo la fine dello scavo 1c: km 3+257 - km 4+037</t>
  </si>
  <si>
    <t>Vortrieb 1c "Abzweigerkaverne, Verbindungstunnel Wolf Süd und Übergabekaverne EKS"
Scavo 1c "Camerone di diramazione, galleria di collagegamento Wolf sud e camerone di consegna EKS"</t>
  </si>
  <si>
    <r>
      <t>Zusätzliche Bauzeit für Erkundungsmaßnahmen, AZK &amp; VTW, Teilzeit Z</t>
    </r>
    <r>
      <rPr>
        <u/>
        <vertAlign val="subscript"/>
        <sz val="8"/>
        <rFont val="Arial"/>
        <family val="2"/>
      </rPr>
      <t xml:space="preserve">5,VT1c
</t>
    </r>
    <r>
      <rPr>
        <u/>
        <sz val="8"/>
        <rFont val="Arial"/>
        <family val="2"/>
      </rPr>
      <t>Tempi di scavo addizionali per misure d'indagine geotecnica, AZK &amp; VTW Z</t>
    </r>
    <r>
      <rPr>
        <u/>
        <vertAlign val="subscript"/>
        <sz val="8"/>
        <rFont val="Arial"/>
        <family val="2"/>
      </rPr>
      <t>5, VT1c</t>
    </r>
  </si>
  <si>
    <r>
      <t>Teilzeit Z</t>
    </r>
    <r>
      <rPr>
        <vertAlign val="subscript"/>
        <sz val="8"/>
        <rFont val="Arial"/>
        <family val="2"/>
      </rPr>
      <t xml:space="preserve">5,VT1c </t>
    </r>
    <r>
      <rPr>
        <sz val="8"/>
        <rFont val="Arial"/>
        <family val="2"/>
      </rPr>
      <t xml:space="preserve">= Zusätzliche Bauzeit für Erkundungsmaßnahmen
</t>
    </r>
    <r>
      <rPr>
        <b/>
        <sz val="10"/>
        <rFont val="Arial"/>
        <family val="2"/>
      </rPr>
      <t>Teilzeit Z</t>
    </r>
    <r>
      <rPr>
        <vertAlign val="subscript"/>
        <sz val="8"/>
        <rFont val="Arial"/>
        <family val="2"/>
      </rPr>
      <t>5,VT1c</t>
    </r>
    <r>
      <rPr>
        <sz val="8"/>
        <rFont val="Arial"/>
        <family val="2"/>
      </rPr>
      <t xml:space="preserve"> = Tempi di scavo addizionali per misure d'indagine geotecnica </t>
    </r>
  </si>
  <si>
    <r>
      <t>Zusätzliche Bauzeit für Erkundungsmaßnahmen, AZK &amp; VTW
Tempi di scavo addizionali per misure d'indagine geotencia</t>
    </r>
    <r>
      <rPr>
        <sz val="8"/>
        <color indexed="10"/>
        <rFont val="Arial"/>
        <family val="2"/>
      </rPr>
      <t xml:space="preserve"> </t>
    </r>
    <r>
      <rPr>
        <sz val="8"/>
        <rFont val="Arial"/>
        <family val="2"/>
      </rPr>
      <t xml:space="preserve">AZK &amp; VTW </t>
    </r>
  </si>
  <si>
    <r>
      <t>Z</t>
    </r>
    <r>
      <rPr>
        <vertAlign val="subscript"/>
        <sz val="8"/>
        <rFont val="Arial"/>
        <family val="2"/>
      </rPr>
      <t>6-1,VT1a+b</t>
    </r>
  </si>
  <si>
    <r>
      <t>Z</t>
    </r>
    <r>
      <rPr>
        <vertAlign val="subscript"/>
        <sz val="8"/>
        <rFont val="Arial"/>
        <family val="2"/>
      </rPr>
      <t>6-2,VT1a+b</t>
    </r>
  </si>
  <si>
    <r>
      <t>Z</t>
    </r>
    <r>
      <rPr>
        <vertAlign val="subscript"/>
        <sz val="8"/>
        <rFont val="Arial"/>
        <family val="2"/>
      </rPr>
      <t>6-1,VT1c</t>
    </r>
  </si>
  <si>
    <r>
      <t>Z</t>
    </r>
    <r>
      <rPr>
        <vertAlign val="subscript"/>
        <sz val="8"/>
        <rFont val="Arial"/>
        <family val="2"/>
      </rPr>
      <t>6-2,VT1c</t>
    </r>
  </si>
  <si>
    <t>Herstellen endgültige Fahrbahn nach Vortriebsende Vortrieb 1c (inkl. AZK/AZKQ)
Installazione della corsia finale dopo la fine dello scavo 1c (incl. AZK/AZKQ)</t>
  </si>
  <si>
    <t>Herstellen Innenschale im bestehenden Tunnel Padastertal (inkl. Abzweiger Tunnel Wolf-Padastertal)
Installazione rivestimento interno nella galleria essitente Padastertal (compreso bivio galleria Wolf-Padastertal)</t>
  </si>
  <si>
    <r>
      <t>Z</t>
    </r>
    <r>
      <rPr>
        <vertAlign val="subscript"/>
        <sz val="8"/>
        <rFont val="Arial"/>
        <family val="2"/>
      </rPr>
      <t>2,TPT</t>
    </r>
  </si>
  <si>
    <t>TS - Blatt 5.2: Ermittlung Teilzeiten Herstellung Innenschale "Tunnel Saxen" 
TS - foglio 5.2: calcolo tempi intermedi realizzazione rivestimento interno "Tunnel Saxen"
=&gt; nicht zeitkritisch/ cammino non critico</t>
  </si>
  <si>
    <r>
      <t>Z</t>
    </r>
    <r>
      <rPr>
        <vertAlign val="subscript"/>
        <sz val="8"/>
        <rFont val="Arial"/>
        <family val="2"/>
      </rPr>
      <t>1,TS</t>
    </r>
  </si>
  <si>
    <t>Herstellen Innenschale im bestehenden Tunnel Saxen
Installazione rivestimento interno nella galleria essitente Saxen</t>
  </si>
  <si>
    <t>Nachlauf Sohlausbau (Sohlgewölbe, Widerlager, Entwässerung), Tragschicht Vortrieb 1a+1b
Ritardo opere arco rovescio (arco rovescio profondo, spalle, drenaggio), strato portante scavo VT1a+1b</t>
  </si>
  <si>
    <t>Herstellen endgültige Fahrbahn nach Vortriebsende Vortrieb 1a+1b (inkl. Bestand aus E51, ABK, LK, BK)
Installazione della corsia finale dopo la fine dello scavo 1a+1b (incl. Gallerie esistenti lotto E51, ABK, LK, BK)</t>
  </si>
  <si>
    <t>Sohlgewölbe, Widerlager, Fahrbahn und Herstellen Innere Spritzbetonschale Übergabekaverne
Installazione cls arco rovescio, spalle, carreggiata e realizzazione guscio interno in spritrzbeton camerone di consegna</t>
  </si>
  <si>
    <t>Herstellen Sohlausbau, Fahrbahn und Innere Spritzbetonschale Übergabekaverne im Nachgang
Installazione cls arco rovescio, spalle, carreggiata e realizzazione guscio interno in spritrzbeton camerone di consegna in ritardo</t>
  </si>
  <si>
    <t>Erläuterung Termine /annotazioni scadenze:</t>
  </si>
  <si>
    <t>Nachlauf Sohlausbau (Sohlgewölbe, Widerlager, Entwässerung), Tragschicht Vortrieb 1c
Ritardo opere arco rovescio (arco rovescio profondo, spalle, drenaggio), strato portante scavo VT1c</t>
  </si>
  <si>
    <t>Profilwechsel VTW auf ZTWS bei Erkundungsbohrungen
Cambio sezione VTW a ZTWS per perforazioni di ricognizione</t>
  </si>
  <si>
    <t>Herstellen Sohlausbau und endgültige Fahrbahn nach Vortriebsende Vortrieb 4
Installazione opere nel arco rovescio e della corsia finale dopo la fine dello scavo 4</t>
  </si>
  <si>
    <t>Erschwernis im Bereich Pfeilerstollen
disagio nella zona cunicolo pilastro</t>
  </si>
  <si>
    <t xml:space="preserve">Vortrieb Aufweitung für Anfahren LK Typ ZTWS 
scavo allargamento per scavo camerone ventilazione Tipo ZTWS </t>
  </si>
  <si>
    <t>TPT  - Blatt 5.1: Ermittlung Teilzeiten Herstellung Sohlausbau, Fahrbahn und Innenschale "Tunnel Padastertal" 
TPT  - foglio 5.1: calcolo tempi intermedi realizzazione opere nel arco rovescio, carreggiata e rivestimento interno "Galleria Padastertal"
=&gt; nicht zeitkritisch/ cammino non critico</t>
  </si>
  <si>
    <t>Herstellen Sohlausbau und endgültige Fahrbahn im bestehenden Tunnel Padastertal (inkl. Abzweiger Tunnel Wolf-Padastertal)
Installazione opere nel arco rovescio e della carreggiata finale nella galleria essitente Padastertal (compreso bivio galleria Wolf-Padastertal)</t>
  </si>
  <si>
    <r>
      <t>Z</t>
    </r>
    <r>
      <rPr>
        <vertAlign val="subscript"/>
        <sz val="8"/>
        <rFont val="Arial"/>
        <family val="2"/>
      </rPr>
      <t>1-1,VT1c</t>
    </r>
  </si>
  <si>
    <r>
      <t>Z</t>
    </r>
    <r>
      <rPr>
        <vertAlign val="subscript"/>
        <sz val="8"/>
        <rFont val="Arial"/>
        <family val="2"/>
      </rPr>
      <t>1-2,VT1c</t>
    </r>
  </si>
  <si>
    <t>Vertraglicher Baubeginn (Optionale Leistungen) bis Vortriebsbeginn Vortrieb 1c
inizio lavori contrattuale (prestazioni opzionali)fino inizio di scavo 1c</t>
  </si>
  <si>
    <t>Vertraglicher Baubeginn/Baufeldübergabe bis Vortriebsbeginn Vortrieb 1a
inizio lavori contrattuale/consegna del campo di lavoro fino inizio di scavo 1a</t>
  </si>
  <si>
    <r>
      <t>maximal</t>
    </r>
    <r>
      <rPr>
        <b/>
        <i/>
        <sz val="8"/>
        <rFont val="Arial"/>
        <family val="2"/>
      </rPr>
      <t xml:space="preserve"> 907 KT </t>
    </r>
    <r>
      <rPr>
        <i/>
        <sz val="8"/>
        <rFont val="Arial"/>
        <family val="2"/>
      </rPr>
      <t>nach vertraglichem Baubeginn / Baufeldübergabe
massimo 907 giorni civili [KT] dopo l'inizio lavori contrattuale/consgena campo di lavoro</t>
    </r>
  </si>
  <si>
    <r>
      <t>maximal</t>
    </r>
    <r>
      <rPr>
        <b/>
        <i/>
        <sz val="8"/>
        <rFont val="Arial"/>
        <family val="2"/>
      </rPr>
      <t xml:space="preserve"> 914 KT </t>
    </r>
    <r>
      <rPr>
        <i/>
        <sz val="8"/>
        <rFont val="Arial"/>
        <family val="2"/>
      </rPr>
      <t>nach vertraglichem Baubeginn / Baufeldübergabe
massimo 914 giorni civili [KT] dopo l'inizio lavori contrattuale/consgena campo di lavoro</t>
    </r>
  </si>
  <si>
    <t>zusätzliche Bauzeit infolge Wassererschwernissen (WE):
tempo di lavoro supplementare a causa disagio aflusso aque (WE)</t>
  </si>
  <si>
    <t xml:space="preserve">Vortrieb Aufweitung für Vorauserkundung - Typ ZTWS 
scavo allargamento per ricognizione in avanzamento - Tipo ZTWS </t>
  </si>
  <si>
    <t>Verrohrte Bohrung, gerichtet ohne Kerngewinn, horizontal,
für Horizontalinklinometer
Foro intubato, guidato senza carota, orrizontale per inclinometro orrizontale</t>
  </si>
  <si>
    <t>Bohrgerät für Rot.-Kb. einrichten, räumen
maccinario per fori a carotaggio montare, smontare</t>
  </si>
  <si>
    <t>Bohrgerät für Rot.-Kb. Umstellen
macchinario per fori a carotaggio, spostare</t>
  </si>
  <si>
    <t>Rotationskernbohrung mit Preventer, horizontal, Erkundungsbohrungen
fori a carotaggio con preventer, orrizontali, sondaggi</t>
  </si>
  <si>
    <t>Rotationskernbohrung ohne Preventer, horizontal, (Vorausentwässerung)
fori a carotaggio senza preventer, orrizontali, drenaggio in avanzamento</t>
  </si>
  <si>
    <t>Bohrgerät für Rot.-Kb. mit Preventer einrichten, räumen
macchinario per fori a carotaggio, con preventer, montare, smontare</t>
  </si>
  <si>
    <t>Bohrung im Überlagerungsbohrverfahren vom Bohrwagen aus,
inkl. Einbau Drainagerohre
Sondaggi di drenaggio con procedimento sondaggio sovrapposto dalla macchina di scavo, compreso installazione tubi di drenaggio</t>
  </si>
  <si>
    <t>VT1-foglio 1.5 (WE): 
calcolo tempo di scavo supplementare causa disagio acqua scavo VT1c 
(Prestazione opzionale)</t>
  </si>
  <si>
    <t>günstig/favorevoli</t>
  </si>
  <si>
    <t>Erschwernisklasse
classe di disagio</t>
  </si>
  <si>
    <t>Wasserspende (l/s)
quantitá d'acqua</t>
  </si>
  <si>
    <t>zus.
Compl.</t>
  </si>
  <si>
    <t>mittel/medio</t>
  </si>
  <si>
    <t>ungünstig/sfavorevoli</t>
  </si>
  <si>
    <t>sehr ungünstig/molto sfavorevoli</t>
  </si>
  <si>
    <t>WE Kalotte/calotta VTW</t>
  </si>
  <si>
    <t>WE Strosse/strozzo VTW</t>
  </si>
  <si>
    <t>WE Sohle/arco rovescio VTW</t>
  </si>
  <si>
    <t>SUMME
SOMMA</t>
  </si>
  <si>
    <t>Länge
lungh.</t>
  </si>
  <si>
    <t>Dauer
durata</t>
  </si>
  <si>
    <t>VKL/CdA</t>
  </si>
  <si>
    <t>Zwischensumme/totale parziale</t>
  </si>
  <si>
    <t>Kontrollsumme/totale controllo:</t>
  </si>
  <si>
    <t>zusätzlich/supplementare</t>
  </si>
  <si>
    <t>Bohrgerät für Rot.-Kb. einrichten, räumen
macchinario per foro a carotaggio, montare, smontare</t>
  </si>
  <si>
    <t>Bohrgerät für Rot.-Kb. Umstellen
Macchinario per fori a carotaggio, spostare</t>
  </si>
  <si>
    <t>Rotationskernbohrung, horizontal bis +/- 30°
foro a carotaggio, orrizontale fino a +/- 30°</t>
  </si>
  <si>
    <r>
      <t xml:space="preserve">Ende Arbeiten endgültige Fahrbahn VT1c/fine lavori della carreggiata finale VT1c = </t>
    </r>
    <r>
      <rPr>
        <b/>
        <vertAlign val="subscript"/>
        <sz val="8"/>
        <rFont val="Arial"/>
        <family val="2"/>
      </rPr>
      <t xml:space="preserve">
</t>
    </r>
    <r>
      <rPr>
        <b/>
        <sz val="8"/>
        <rFont val="Arial"/>
        <family val="2"/>
      </rPr>
      <t>= Summe/somma Z</t>
    </r>
    <r>
      <rPr>
        <b/>
        <vertAlign val="subscript"/>
        <sz val="8"/>
        <rFont val="Arial"/>
        <family val="2"/>
      </rPr>
      <t>1-1,VT1c</t>
    </r>
    <r>
      <rPr>
        <b/>
        <sz val="8"/>
        <rFont val="Arial"/>
        <family val="2"/>
      </rPr>
      <t xml:space="preserve"> + Z</t>
    </r>
    <r>
      <rPr>
        <b/>
        <vertAlign val="subscript"/>
        <sz val="8"/>
        <rFont val="Arial"/>
        <family val="2"/>
      </rPr>
      <t xml:space="preserve">1-2,VT1c </t>
    </r>
    <r>
      <rPr>
        <b/>
        <sz val="8"/>
        <rFont val="Arial"/>
        <family val="2"/>
      </rPr>
      <t>+ Z</t>
    </r>
    <r>
      <rPr>
        <b/>
        <vertAlign val="subscript"/>
        <sz val="8"/>
        <rFont val="Arial"/>
        <family val="2"/>
      </rPr>
      <t xml:space="preserve">2,VT1c </t>
    </r>
    <r>
      <rPr>
        <b/>
        <sz val="8"/>
        <rFont val="Arial"/>
        <family val="2"/>
      </rPr>
      <t>+ Z</t>
    </r>
    <r>
      <rPr>
        <b/>
        <vertAlign val="subscript"/>
        <sz val="8"/>
        <rFont val="Arial"/>
        <family val="2"/>
      </rPr>
      <t>3,VT1c</t>
    </r>
    <r>
      <rPr>
        <b/>
        <sz val="8"/>
        <rFont val="Arial"/>
        <family val="2"/>
      </rPr>
      <t xml:space="preserve"> + Z</t>
    </r>
    <r>
      <rPr>
        <b/>
        <vertAlign val="subscript"/>
        <sz val="8"/>
        <rFont val="Arial"/>
        <family val="2"/>
      </rPr>
      <t xml:space="preserve">4,VT1c </t>
    </r>
    <r>
      <rPr>
        <b/>
        <sz val="8"/>
        <rFont val="Arial"/>
        <family val="2"/>
      </rPr>
      <t xml:space="preserve"> + Z</t>
    </r>
    <r>
      <rPr>
        <b/>
        <vertAlign val="subscript"/>
        <sz val="8"/>
        <rFont val="Arial"/>
        <family val="2"/>
      </rPr>
      <t xml:space="preserve">5,VT1c </t>
    </r>
    <r>
      <rPr>
        <b/>
        <sz val="8"/>
        <rFont val="Arial"/>
        <family val="2"/>
      </rPr>
      <t xml:space="preserve"> + Z</t>
    </r>
    <r>
      <rPr>
        <b/>
        <vertAlign val="subscript"/>
        <sz val="8"/>
        <rFont val="Arial"/>
        <family val="2"/>
      </rPr>
      <t xml:space="preserve">6,VT1c </t>
    </r>
    <r>
      <rPr>
        <b/>
        <sz val="8"/>
        <rFont val="Arial"/>
        <family val="2"/>
      </rPr>
      <t>+ Z</t>
    </r>
    <r>
      <rPr>
        <b/>
        <vertAlign val="subscript"/>
        <sz val="8"/>
        <rFont val="Arial"/>
        <family val="2"/>
      </rPr>
      <t>7,VT1c</t>
    </r>
  </si>
  <si>
    <r>
      <t>Ende Arbeiten Fahrbahn und Innere Spritzbetonschale Übergabekaverne/ 
Fine lavori carreggiata e guscio interno in spritzbeton camerone di consegna = 
= Summe/somma Z</t>
    </r>
    <r>
      <rPr>
        <b/>
        <vertAlign val="subscript"/>
        <sz val="8"/>
        <rFont val="Arial"/>
        <family val="2"/>
      </rPr>
      <t>1-1,VT1c</t>
    </r>
    <r>
      <rPr>
        <b/>
        <sz val="8"/>
        <rFont val="Arial"/>
        <family val="2"/>
      </rPr>
      <t xml:space="preserve"> + Z</t>
    </r>
    <r>
      <rPr>
        <b/>
        <vertAlign val="subscript"/>
        <sz val="8"/>
        <rFont val="Arial"/>
        <family val="2"/>
      </rPr>
      <t xml:space="preserve">1-2,VT1c </t>
    </r>
    <r>
      <rPr>
        <b/>
        <sz val="8"/>
        <rFont val="Arial"/>
        <family val="2"/>
      </rPr>
      <t>+ Z</t>
    </r>
    <r>
      <rPr>
        <b/>
        <vertAlign val="subscript"/>
        <sz val="8"/>
        <rFont val="Arial"/>
        <family val="2"/>
      </rPr>
      <t xml:space="preserve">2,VT1c </t>
    </r>
    <r>
      <rPr>
        <b/>
        <sz val="8"/>
        <rFont val="Arial"/>
        <family val="2"/>
      </rPr>
      <t>+ Z</t>
    </r>
    <r>
      <rPr>
        <b/>
        <vertAlign val="subscript"/>
        <sz val="8"/>
        <rFont val="Arial"/>
        <family val="2"/>
      </rPr>
      <t>3,VT1c</t>
    </r>
    <r>
      <rPr>
        <b/>
        <sz val="8"/>
        <rFont val="Arial"/>
        <family val="2"/>
      </rPr>
      <t xml:space="preserve"> + Z</t>
    </r>
    <r>
      <rPr>
        <b/>
        <vertAlign val="subscript"/>
        <sz val="8"/>
        <rFont val="Arial"/>
        <family val="2"/>
      </rPr>
      <t xml:space="preserve">4,VT1c </t>
    </r>
    <r>
      <rPr>
        <b/>
        <sz val="8"/>
        <rFont val="Arial"/>
        <family val="2"/>
      </rPr>
      <t xml:space="preserve"> + Z</t>
    </r>
    <r>
      <rPr>
        <b/>
        <vertAlign val="subscript"/>
        <sz val="8"/>
        <rFont val="Arial"/>
        <family val="2"/>
      </rPr>
      <t xml:space="preserve">5,VT1c </t>
    </r>
    <r>
      <rPr>
        <b/>
        <sz val="8"/>
        <rFont val="Arial"/>
        <family val="2"/>
      </rPr>
      <t xml:space="preserve"> + Z</t>
    </r>
    <r>
      <rPr>
        <b/>
        <vertAlign val="subscript"/>
        <sz val="8"/>
        <rFont val="Arial"/>
        <family val="2"/>
      </rPr>
      <t xml:space="preserve">6,VT1c </t>
    </r>
    <r>
      <rPr>
        <b/>
        <sz val="8"/>
        <rFont val="Arial"/>
        <family val="2"/>
      </rPr>
      <t>+ Z</t>
    </r>
    <r>
      <rPr>
        <b/>
        <vertAlign val="subscript"/>
        <sz val="8"/>
        <rFont val="Arial"/>
        <family val="2"/>
      </rPr>
      <t xml:space="preserve">7,VT1c </t>
    </r>
    <r>
      <rPr>
        <b/>
        <sz val="8"/>
        <rFont val="Arial"/>
        <family val="2"/>
      </rPr>
      <t>+ Z</t>
    </r>
    <r>
      <rPr>
        <b/>
        <vertAlign val="subscript"/>
        <sz val="8"/>
        <rFont val="Arial"/>
        <family val="2"/>
      </rPr>
      <t>8,VT1c</t>
    </r>
  </si>
  <si>
    <r>
      <t xml:space="preserve">Bauende/fine dei lavori =  </t>
    </r>
    <r>
      <rPr>
        <b/>
        <vertAlign val="subscript"/>
        <sz val="8"/>
        <color indexed="10"/>
        <rFont val="Arial"/>
        <family val="2"/>
      </rPr>
      <t xml:space="preserve">
</t>
    </r>
    <r>
      <rPr>
        <b/>
        <sz val="8"/>
        <color indexed="10"/>
        <rFont val="Arial"/>
        <family val="2"/>
      </rPr>
      <t>= Summe/somma Z</t>
    </r>
    <r>
      <rPr>
        <b/>
        <vertAlign val="subscript"/>
        <sz val="8"/>
        <color indexed="10"/>
        <rFont val="Arial"/>
        <family val="2"/>
      </rPr>
      <t>1-1,VT1c</t>
    </r>
    <r>
      <rPr>
        <b/>
        <sz val="8"/>
        <color indexed="10"/>
        <rFont val="Arial"/>
        <family val="2"/>
      </rPr>
      <t xml:space="preserve"> + Z</t>
    </r>
    <r>
      <rPr>
        <b/>
        <vertAlign val="subscript"/>
        <sz val="8"/>
        <color indexed="10"/>
        <rFont val="Arial"/>
        <family val="2"/>
      </rPr>
      <t>1-2,VT1c</t>
    </r>
    <r>
      <rPr>
        <b/>
        <vertAlign val="subscript"/>
        <sz val="8"/>
        <color indexed="10"/>
        <rFont val="Arial"/>
        <family val="2"/>
      </rPr>
      <t xml:space="preserve"> </t>
    </r>
    <r>
      <rPr>
        <b/>
        <sz val="8"/>
        <color indexed="10"/>
        <rFont val="Arial"/>
        <family val="2"/>
      </rPr>
      <t>+ Z</t>
    </r>
    <r>
      <rPr>
        <b/>
        <vertAlign val="subscript"/>
        <sz val="8"/>
        <color indexed="10"/>
        <rFont val="Arial"/>
        <family val="2"/>
      </rPr>
      <t xml:space="preserve">2,VT1c </t>
    </r>
    <r>
      <rPr>
        <b/>
        <sz val="8"/>
        <color indexed="10"/>
        <rFont val="Arial"/>
        <family val="2"/>
      </rPr>
      <t>+ Z</t>
    </r>
    <r>
      <rPr>
        <b/>
        <vertAlign val="subscript"/>
        <sz val="8"/>
        <color indexed="10"/>
        <rFont val="Arial"/>
        <family val="2"/>
      </rPr>
      <t>3,VT1c</t>
    </r>
    <r>
      <rPr>
        <b/>
        <sz val="8"/>
        <color indexed="10"/>
        <rFont val="Arial"/>
        <family val="2"/>
      </rPr>
      <t xml:space="preserve"> + Z</t>
    </r>
    <r>
      <rPr>
        <b/>
        <vertAlign val="subscript"/>
        <sz val="8"/>
        <color indexed="10"/>
        <rFont val="Arial"/>
        <family val="2"/>
      </rPr>
      <t xml:space="preserve">4,VT1c </t>
    </r>
    <r>
      <rPr>
        <b/>
        <sz val="8"/>
        <color indexed="10"/>
        <rFont val="Arial"/>
        <family val="2"/>
      </rPr>
      <t xml:space="preserve"> + Z</t>
    </r>
    <r>
      <rPr>
        <b/>
        <vertAlign val="subscript"/>
        <sz val="8"/>
        <color indexed="10"/>
        <rFont val="Arial"/>
        <family val="2"/>
      </rPr>
      <t xml:space="preserve">5,VT1c </t>
    </r>
    <r>
      <rPr>
        <b/>
        <sz val="8"/>
        <color indexed="10"/>
        <rFont val="Arial"/>
        <family val="2"/>
      </rPr>
      <t xml:space="preserve"> + Z</t>
    </r>
    <r>
      <rPr>
        <b/>
        <vertAlign val="subscript"/>
        <sz val="8"/>
        <color indexed="10"/>
        <rFont val="Arial"/>
        <family val="2"/>
      </rPr>
      <t xml:space="preserve">6,VT1c </t>
    </r>
    <r>
      <rPr>
        <b/>
        <sz val="8"/>
        <color indexed="10"/>
        <rFont val="Arial"/>
        <family val="2"/>
      </rPr>
      <t>+ Z</t>
    </r>
    <r>
      <rPr>
        <b/>
        <vertAlign val="subscript"/>
        <sz val="8"/>
        <color indexed="10"/>
        <rFont val="Arial"/>
        <family val="2"/>
      </rPr>
      <t xml:space="preserve">7,VT1c </t>
    </r>
    <r>
      <rPr>
        <b/>
        <sz val="8"/>
        <color indexed="10"/>
        <rFont val="Arial"/>
        <family val="2"/>
      </rPr>
      <t>+ Z</t>
    </r>
    <r>
      <rPr>
        <b/>
        <vertAlign val="subscript"/>
        <sz val="8"/>
        <color indexed="10"/>
        <rFont val="Arial"/>
        <family val="2"/>
      </rPr>
      <t>8,VT1c</t>
    </r>
    <r>
      <rPr>
        <b/>
        <sz val="8"/>
        <color indexed="10"/>
        <rFont val="Arial"/>
        <family val="2"/>
      </rPr>
      <t xml:space="preserve"> + Z</t>
    </r>
    <r>
      <rPr>
        <b/>
        <vertAlign val="subscript"/>
        <sz val="8"/>
        <color indexed="10"/>
        <rFont val="Arial"/>
        <family val="2"/>
      </rPr>
      <t>9,VT1c</t>
    </r>
  </si>
  <si>
    <t>3) … Bei allen Leistungsansätzen sind sämtliche vorhersehbaren leistungsmindernden Umstände gemäß Auschreibungsunterlagen zu berücksichtigen.
        Per tutti gli approcci di prestazione sono da considerare tutte le circostanze che determina una reduzione della prestazione secondo i documenti d'appalto</t>
  </si>
  <si>
    <t>Vortrieb Kalotte ZT Wolf Süd - Typ ZTW: Leistungsminderung infolge Nachtsprengverbot (NSV) um
scavo calotta  ZT Wolf Sud - tipo ZTW: riduzione prestazione 
a causa divieto di brillamento nutturno (NSV) di</t>
  </si>
  <si>
    <t>Vortrieb Strosse ZT Wolf Süd - Typ ZTW: Leistungsminderung infolge Nachtsprengverbot (NSV) um
scavo strozzo  ZT Wolf Sud - tipo ZTW: riduzione prestazione 
a causa divieto di brillamento nutturno (NSV) di</t>
  </si>
  <si>
    <t>Vortrieb Sohle ZT Wolf Süd - Typ ZTW: Leistungsminderung infolge Nachtsprengverbot (NSV) um
scavo arco rovescio  ZT Wolf Sud - tipo ZTW: riduzione prestazione 
a causa divieto di brillamento nutturno (NSV) di</t>
  </si>
  <si>
    <t>Vortrieb Profil Schutterstollen: Leistungsminderung infolge Nachtsprengverbot (NSV) um
scavo profilo cunicolo smarino: riduzione prestazione a causa divieto di brillamento nutturno (NSV) di</t>
  </si>
  <si>
    <t>Herstellen Sohlausbau und endgültige Fahrbahn nach Vortriebsende Vortrieb 4 (inkl. LK)
Installaz. opere nel arco rovescio della corsia finale dopo la fine dello scavo 4 (incl. LK)</t>
  </si>
  <si>
    <t>VTW - K 4 /  3,23</t>
  </si>
  <si>
    <t>VTW - K 5-1 /  4,9</t>
  </si>
  <si>
    <t>VTW - K 5-2 /  6,49</t>
  </si>
  <si>
    <t>VTW - K 6-1 /  10,39</t>
  </si>
  <si>
    <t>VTW - K 6-2 /  12,37</t>
  </si>
  <si>
    <t>VTW - K 6-3 /  14,37</t>
  </si>
  <si>
    <t>VTW - K 7-1 /  20,52</t>
  </si>
  <si>
    <t>VTW - K 7-2 /  22,8</t>
  </si>
  <si>
    <t>VTW - St 6-2 /  8,06</t>
  </si>
  <si>
    <t>VTW - St 6-3 /  9,2</t>
  </si>
  <si>
    <t>VTW - St 7-1 /  13,26</t>
  </si>
  <si>
    <t>VTW - St 7-2 /  15,26</t>
  </si>
  <si>
    <t>VTW - So 5 / 4</t>
  </si>
  <si>
    <t>VTW - So 6 / 4</t>
  </si>
  <si>
    <t>VTW - So 7 / 4</t>
  </si>
  <si>
    <t>ABK1 - K 5-1 /  3,48</t>
  </si>
  <si>
    <t>ABK1 - K 5-2 /  4,88</t>
  </si>
  <si>
    <t>ABK1 - K 6 /  10,2</t>
  </si>
  <si>
    <t>ABK1 - K 7 /  18,42</t>
  </si>
  <si>
    <t>ABK1 - St 7 /  9,88</t>
  </si>
  <si>
    <t>ABK1 - So 7 / 4</t>
  </si>
  <si>
    <t>USt-LG - P 7 / 21,86</t>
  </si>
  <si>
    <t>USt-LG - P 7R / 15,53</t>
  </si>
  <si>
    <t>Ust-LG - So 7 / 4</t>
  </si>
  <si>
    <t>USt - P 3 / 2,92</t>
  </si>
  <si>
    <t>USt - P 4 / 3,02</t>
  </si>
  <si>
    <t>USt - P 5-1 / 5,24</t>
  </si>
  <si>
    <t>USt - P 5-2 / 6,83</t>
  </si>
  <si>
    <t>USt - P 6-1 / 9,77</t>
  </si>
  <si>
    <t>USt - P 6-2 / 11,72</t>
  </si>
  <si>
    <t>USt - P 7 / 18,16</t>
  </si>
  <si>
    <t>USt - So 6 / 4</t>
  </si>
  <si>
    <t>QSt - P 4 / 4,57</t>
  </si>
  <si>
    <t>QSt - P 5 / 7,75</t>
  </si>
  <si>
    <t>QSt - P 6 / 13</t>
  </si>
  <si>
    <t>UStA - P 4 / 2,01</t>
  </si>
  <si>
    <t>UStA - P 5 / 3,63</t>
  </si>
  <si>
    <t>UStA - P 6 / 7,29</t>
  </si>
  <si>
    <t>ABK2-F1 - K 6 /  8,19</t>
  </si>
  <si>
    <t>ABK2-F2 - K 6 /  9,28</t>
  </si>
  <si>
    <t>ABK2-F1 - K 7 /  20,28</t>
  </si>
  <si>
    <t>ABK2-F2 - K 7 /  19,93</t>
  </si>
  <si>
    <t>ABK2-F1 - St 6 /  4,33</t>
  </si>
  <si>
    <t>ABK2-F2 - St 6 /  6,38</t>
  </si>
  <si>
    <t>ABK2-F1 - St 7 /  9,93</t>
  </si>
  <si>
    <t>ABK2-F2 - St 7 /  11,03</t>
  </si>
  <si>
    <t>ABK2-F1 - So 5 / 4</t>
  </si>
  <si>
    <t>ABK2-F2 - So 5 / 4</t>
  </si>
  <si>
    <t>ABK2-F1 - So 7 / 4</t>
  </si>
  <si>
    <t>ABK2-F2 - So 7 / 4</t>
  </si>
  <si>
    <t>BK-F1 - K 5 /  7,72</t>
  </si>
  <si>
    <t>BK-F2 - K 5 /  9,65</t>
  </si>
  <si>
    <t>BK-F1 - K 6 /  9,41</t>
  </si>
  <si>
    <t>BK-F2 - K 6 /  10,74</t>
  </si>
  <si>
    <t>BK-F1 - K 7 /  23,13</t>
  </si>
  <si>
    <t>BK-F2 - K 7 /  22,56</t>
  </si>
  <si>
    <t>BK-F1 - St 6 /  4,54</t>
  </si>
  <si>
    <t>BK-F2 - St 6 /  7,44</t>
  </si>
  <si>
    <t>BK-F1 - St 7 /  11,62</t>
  </si>
  <si>
    <t>BK-F2 - St 7 /  12,75</t>
  </si>
  <si>
    <t>BK-F1 - So 5 / 4</t>
  </si>
  <si>
    <t>BK-F2 - So 5 / 4</t>
  </si>
  <si>
    <t>BK-F1 - So 7 / 4</t>
  </si>
  <si>
    <t>BK-F2 - So 7 / 4</t>
  </si>
  <si>
    <t>SSt - P 4-1 / 2,51</t>
  </si>
  <si>
    <t>SSt - P 4-2 / 3,71</t>
  </si>
  <si>
    <t>SSt - P 5-1 / 3,61</t>
  </si>
  <si>
    <t>SSt - P 5-2 / 5,17</t>
  </si>
  <si>
    <t>SSt - P 6-1 / 8,54</t>
  </si>
  <si>
    <t>SSt - P 6-2 / 10,49</t>
  </si>
  <si>
    <t>SSt - P 7 / 15,44</t>
  </si>
  <si>
    <t>SSt - So 6 / 4</t>
  </si>
  <si>
    <t>SStA - P 4 / 2,05</t>
  </si>
  <si>
    <t>SStA - P 5 / 4,45</t>
  </si>
  <si>
    <t>SStA - P 6 / 7,94</t>
  </si>
  <si>
    <t>ZTW - K 4 /  2,49</t>
  </si>
  <si>
    <t>ZTW - K 5-1 /  3,56</t>
  </si>
  <si>
    <t>ZTW - K 5-2 /  5,1</t>
  </si>
  <si>
    <t>ZTW - K 6-1 /  9,17</t>
  </si>
  <si>
    <t>ZTW - K 6-2 /  11,08</t>
  </si>
  <si>
    <t>ZTW - K 7-1 /  17,12</t>
  </si>
  <si>
    <t>ZTW - K 7-2 /  19,13</t>
  </si>
  <si>
    <t>ZTW - St 7-1 /  7,73</t>
  </si>
  <si>
    <t>ZTW - St 7-2 /  9,47</t>
  </si>
  <si>
    <t>ZTW - So 6 / 4</t>
  </si>
  <si>
    <t>ZTW - So 7 / 4</t>
  </si>
  <si>
    <t>ZTWS - K 4 /  2,48</t>
  </si>
  <si>
    <t>ZTWS - K 5-1 /  3,48</t>
  </si>
  <si>
    <t>ZTWS - K 5-2 /  4,96</t>
  </si>
  <si>
    <t>ZTWS - K 5-3 /  6,46</t>
  </si>
  <si>
    <t>ZTWS - K 6-1 /  8,74</t>
  </si>
  <si>
    <t>ZTWS - K 6-2 /  10,74</t>
  </si>
  <si>
    <t>ZTWS - K 6-3 /  12,74</t>
  </si>
  <si>
    <t>ZTWS - K 7-1 /  16,77</t>
  </si>
  <si>
    <t>ZTWS - K 7-2 /  19,14</t>
  </si>
  <si>
    <t>ZTWS - K 7-3 /  21,36</t>
  </si>
  <si>
    <t>ZTWS - St 5-1 /  2,17</t>
  </si>
  <si>
    <t>ZTWS - St 5-2 /  2,79</t>
  </si>
  <si>
    <t>ZTWS - St 6-2 /  5,64</t>
  </si>
  <si>
    <t>ZTWS - St 6-3 /  6,86</t>
  </si>
  <si>
    <t>ZTWS - St 7-1 /  8,11</t>
  </si>
  <si>
    <t>ZTWS - St 7-2 /  10,28</t>
  </si>
  <si>
    <t>ZTWS - St 7-3 /  12,02</t>
  </si>
  <si>
    <t>ZTWS - So 5 / 4</t>
  </si>
  <si>
    <t>ZTWS - So 6 / 4</t>
  </si>
  <si>
    <t>ZTWS - So 7 / 4</t>
  </si>
  <si>
    <t>ZTWS - St 6-1 /  4,41</t>
  </si>
  <si>
    <t>ÜK-F1 - K 7 / 22,67</t>
  </si>
  <si>
    <t>ÜK-F2 - K 7 / 23,48</t>
  </si>
  <si>
    <t>ÜK-F1 - St1 7 / 11,35</t>
  </si>
  <si>
    <t>ÜK-F2 - St1 7 / 12,83</t>
  </si>
  <si>
    <t>ÜK-F1 - St2 7 / 10,21</t>
  </si>
  <si>
    <t>ÜK-F2 - St2 7 / 12,85</t>
  </si>
  <si>
    <t>ÜK-F1 - So 7 / 4</t>
  </si>
  <si>
    <t>ÜK-F2 - So 7 / 4</t>
  </si>
  <si>
    <t>AZKQ-F1 - K 7 / 24,72</t>
  </si>
  <si>
    <t>AZKQ-F2 - K 7 / 26,88</t>
  </si>
  <si>
    <t>AZKQ-F1 - St1 7 / 12,82</t>
  </si>
  <si>
    <t>AZKQ-F2 - St1 7 / 16,55</t>
  </si>
  <si>
    <t>AZKQ-F1 - St2 7 / 11,47</t>
  </si>
  <si>
    <t>AZKQ-F2 - St2 7 / 16,41</t>
  </si>
  <si>
    <t>AZKQ-F1 - So 7 / 4</t>
  </si>
  <si>
    <t>AZKQ-F2 - So 7 / 4</t>
  </si>
  <si>
    <t>LK - K1 5 /  5,16</t>
  </si>
  <si>
    <t>LK - K2 5 /  6,64</t>
  </si>
  <si>
    <t>LK - K1 6 /  7,7</t>
  </si>
  <si>
    <t>LK - K2 6 /  9,67</t>
  </si>
  <si>
    <t>LK - St1 5 /  3,79</t>
  </si>
  <si>
    <t>LK - St2 5 /  3,09</t>
  </si>
  <si>
    <t>LK - St1 6 /  4,8</t>
  </si>
  <si>
    <t>LK - St2 6 /  4,23</t>
  </si>
  <si>
    <t>LK - St3 5 /  3,34</t>
  </si>
  <si>
    <t>LK - St3 6 /  4,45</t>
  </si>
  <si>
    <t>AZK-F1 - K 6 / 12,32</t>
  </si>
  <si>
    <t>AZK-F2 - K 6 / 15,58</t>
  </si>
  <si>
    <t>AZK-F1 - K 7 / 25,04</t>
  </si>
  <si>
    <t>AZK-F2 - K 7 / 31,23</t>
  </si>
  <si>
    <t>AZK-F1 - St1 6 / 7,25</t>
  </si>
  <si>
    <t>AZK-F2 - St1 6 / 13,55</t>
  </si>
  <si>
    <t>AZK-F1 - St1 7 / 12,9</t>
  </si>
  <si>
    <t>AZK-F2 - St1 7 / 18,24</t>
  </si>
  <si>
    <t>AZK-F1 - St2 6 / 7,1</t>
  </si>
  <si>
    <t>AZK-F2 - St2 6 / 13,19</t>
  </si>
  <si>
    <t>AZK-F1 - St2 7 / 11,86</t>
  </si>
  <si>
    <t>AZK-F2 - St2 7 / 17,2</t>
  </si>
  <si>
    <t>AZK-F1 - So 6 / 4</t>
  </si>
  <si>
    <t>AZK-F2 - So 6 / 4</t>
  </si>
  <si>
    <t>AZK-F1 - So 7 / 4</t>
  </si>
  <si>
    <t>AZK-F2 - So 7 / 4</t>
  </si>
  <si>
    <r>
      <t>Stillliegezeit Abgang während Vortrieb, Teilzeit Z</t>
    </r>
    <r>
      <rPr>
        <vertAlign val="subscript"/>
        <sz val="8"/>
        <rFont val="Arial"/>
        <family val="2"/>
      </rPr>
      <t>4,VT4
i</t>
    </r>
    <r>
      <rPr>
        <b/>
        <u/>
        <sz val="8"/>
        <rFont val="Arial"/>
        <family val="2"/>
      </rPr>
      <t>nattivitá abbandono cantiere durante scavo, tempo intermedio Z</t>
    </r>
    <r>
      <rPr>
        <vertAlign val="subscript"/>
        <sz val="8"/>
        <rFont val="Arial"/>
        <family val="2"/>
      </rPr>
      <t>4,VT4</t>
    </r>
  </si>
  <si>
    <r>
      <t>Teilzeit Z</t>
    </r>
    <r>
      <rPr>
        <vertAlign val="subscript"/>
        <sz val="8"/>
        <rFont val="Arial"/>
        <family val="2"/>
      </rPr>
      <t>4,VT4</t>
    </r>
    <r>
      <rPr>
        <sz val="8"/>
        <rFont val="Arial"/>
        <family val="2"/>
      </rPr>
      <t xml:space="preserve"> = Stillliegezeit Abgang während Vortrieb
</t>
    </r>
    <r>
      <rPr>
        <b/>
        <sz val="10"/>
        <rFont val="Arial"/>
        <family val="2"/>
      </rPr>
      <t>tempo intermedio Z</t>
    </r>
    <r>
      <rPr>
        <vertAlign val="subscript"/>
        <sz val="8"/>
        <rFont val="Arial"/>
        <family val="2"/>
      </rPr>
      <t>4,VT4</t>
    </r>
    <r>
      <rPr>
        <sz val="8"/>
        <rFont val="Arial"/>
        <family val="2"/>
      </rPr>
      <t xml:space="preserve"> = tempi innativitá abbandono durante scavo</t>
    </r>
  </si>
  <si>
    <r>
      <t>= Z</t>
    </r>
    <r>
      <rPr>
        <i/>
        <vertAlign val="subscript"/>
        <sz val="10"/>
        <rFont val="Arial"/>
        <family val="2"/>
      </rPr>
      <t>2,VT4</t>
    </r>
    <r>
      <rPr>
        <i/>
        <sz val="10"/>
        <rFont val="Arial"/>
        <family val="2"/>
      </rPr>
      <t xml:space="preserve"> + Z</t>
    </r>
    <r>
      <rPr>
        <i/>
        <vertAlign val="subscript"/>
        <sz val="10"/>
        <rFont val="Arial"/>
        <family val="2"/>
      </rPr>
      <t>4,VT4</t>
    </r>
    <r>
      <rPr>
        <i/>
        <sz val="10"/>
        <rFont val="Arial"/>
        <family val="2"/>
      </rPr>
      <t xml:space="preserve"> + Z</t>
    </r>
    <r>
      <rPr>
        <i/>
        <vertAlign val="subscript"/>
        <sz val="10"/>
        <rFont val="Arial"/>
        <family val="2"/>
      </rPr>
      <t>5,VT4</t>
    </r>
  </si>
  <si>
    <r>
      <t>= Z</t>
    </r>
    <r>
      <rPr>
        <b/>
        <vertAlign val="subscript"/>
        <sz val="10"/>
        <rFont val="Arial"/>
        <family val="2"/>
      </rPr>
      <t>2,VT4</t>
    </r>
    <r>
      <rPr>
        <b/>
        <sz val="10"/>
        <rFont val="Arial"/>
        <family val="2"/>
      </rPr>
      <t xml:space="preserve"> + Z</t>
    </r>
    <r>
      <rPr>
        <b/>
        <vertAlign val="subscript"/>
        <sz val="10"/>
        <rFont val="Arial"/>
        <family val="2"/>
      </rPr>
      <t>4,VT4</t>
    </r>
    <r>
      <rPr>
        <b/>
        <sz val="10"/>
        <rFont val="Arial"/>
        <family val="2"/>
      </rPr>
      <t xml:space="preserve"> + Z</t>
    </r>
    <r>
      <rPr>
        <b/>
        <vertAlign val="subscript"/>
        <sz val="10"/>
        <rFont val="Arial"/>
        <family val="2"/>
      </rPr>
      <t>5,VT4</t>
    </r>
  </si>
  <si>
    <r>
      <t>Z</t>
    </r>
    <r>
      <rPr>
        <vertAlign val="subscript"/>
        <sz val="8"/>
        <rFont val="Arial"/>
        <family val="2"/>
      </rPr>
      <t>4,VT4</t>
    </r>
  </si>
  <si>
    <t>Übertrag aus VT4-Blatt 2.2
riporto da VT4-foglio 2.2</t>
  </si>
  <si>
    <r>
      <t>Ende Betonierarbeiten VT4 nach Baubeginn /
fine lavori in calcestruzzo VT4 dopo inizio lavori 
Summe/Somma Z</t>
    </r>
    <r>
      <rPr>
        <b/>
        <vertAlign val="subscript"/>
        <sz val="8"/>
        <rFont val="Arial"/>
        <family val="2"/>
      </rPr>
      <t>1,VT4</t>
    </r>
    <r>
      <rPr>
        <b/>
        <sz val="8"/>
        <rFont val="Arial"/>
        <family val="2"/>
      </rPr>
      <t xml:space="preserve"> + Z</t>
    </r>
    <r>
      <rPr>
        <b/>
        <vertAlign val="subscript"/>
        <sz val="8"/>
        <rFont val="Arial"/>
        <family val="2"/>
      </rPr>
      <t>2,VT4</t>
    </r>
    <r>
      <rPr>
        <b/>
        <sz val="8"/>
        <rFont val="Arial"/>
        <family val="2"/>
      </rPr>
      <t xml:space="preserve"> + Z</t>
    </r>
    <r>
      <rPr>
        <b/>
        <vertAlign val="subscript"/>
        <sz val="8"/>
        <rFont val="Arial"/>
        <family val="2"/>
      </rPr>
      <t>4,VT4</t>
    </r>
    <r>
      <rPr>
        <b/>
        <sz val="8"/>
        <rFont val="Arial"/>
        <family val="2"/>
      </rPr>
      <t xml:space="preserve"> + Z</t>
    </r>
    <r>
      <rPr>
        <b/>
        <vertAlign val="subscript"/>
        <sz val="8"/>
        <rFont val="Arial"/>
        <family val="2"/>
      </rPr>
      <t xml:space="preserve">5,VT4 </t>
    </r>
    <r>
      <rPr>
        <b/>
        <sz val="8"/>
        <rFont val="Arial"/>
        <family val="2"/>
      </rPr>
      <t>+ Z</t>
    </r>
    <r>
      <rPr>
        <b/>
        <vertAlign val="subscript"/>
        <sz val="8"/>
        <rFont val="Arial"/>
        <family val="2"/>
      </rPr>
      <t>6,VT4</t>
    </r>
  </si>
  <si>
    <t>Innenschale Lockergesteinsstrecke Vortrieb 2
rivestimento interno tratto materiale sciolot scavo 2</t>
  </si>
  <si>
    <r>
      <t>Z</t>
    </r>
    <r>
      <rPr>
        <vertAlign val="subscript"/>
        <sz val="8"/>
        <rFont val="Arial"/>
        <family val="2"/>
      </rPr>
      <t>1,VT3a</t>
    </r>
  </si>
  <si>
    <t>Teilzeiten: Querdrainagestollen VT3:</t>
  </si>
  <si>
    <r>
      <t>Summe Teilzeiten Gegenvortrieb Querdrainagestollen VT3a /
Somma in dir. opposta cunicolo trasversale = 
Summe/Somma Z</t>
    </r>
    <r>
      <rPr>
        <b/>
        <vertAlign val="subscript"/>
        <sz val="8"/>
        <rFont val="Arial"/>
        <family val="2"/>
      </rPr>
      <t>1,VT3a</t>
    </r>
    <r>
      <rPr>
        <b/>
        <sz val="8"/>
        <rFont val="Arial"/>
        <family val="2"/>
      </rPr>
      <t xml:space="preserve"> + Z</t>
    </r>
    <r>
      <rPr>
        <b/>
        <vertAlign val="subscript"/>
        <sz val="8"/>
        <rFont val="Arial"/>
        <family val="2"/>
      </rPr>
      <t>2,VT3a</t>
    </r>
    <r>
      <rPr>
        <b/>
        <sz val="8"/>
        <rFont val="Arial"/>
        <family val="2"/>
      </rPr>
      <t xml:space="preserve"> + Z</t>
    </r>
    <r>
      <rPr>
        <b/>
        <vertAlign val="subscript"/>
        <sz val="8"/>
        <rFont val="Arial"/>
        <family val="2"/>
      </rPr>
      <t>5,VT3a</t>
    </r>
  </si>
  <si>
    <t>Teilzeiten: Gegenvortrieb Querdrainagestollen VT3a: / tempi intermedi scavo in dir. opposta cunicolo trasversale VT3a:</t>
  </si>
  <si>
    <t>Stillliegezeit Vorausentwässern der Rauwackenzone
innativitá d'avanzamento drenaggio in avanzamento zona "Rauhwacke"</t>
  </si>
  <si>
    <t>Nachlauf Aufbringen Verschleißschicht aus Spritzbeton
retrocesso messa in opera strato d'usura in spritzbeton</t>
  </si>
  <si>
    <t>Abtauchen/Auftauchen Strossen-/Sohlvortrieb bei kurzem Ringschluss/
Abassamento/rialzo scavo strozzo / arco rovescio chiusura anello breve</t>
  </si>
  <si>
    <t>Sonstige Stllliegezeiten / altri innativitá d'avanzamento</t>
  </si>
  <si>
    <r>
      <t>Zusätzliche Bauzeit für Erkundungsmaßnahmen Lüfterkaverne, Teilzeit Z</t>
    </r>
    <r>
      <rPr>
        <b/>
        <u/>
        <vertAlign val="subscript"/>
        <sz val="8"/>
        <rFont val="Arial"/>
        <family val="2"/>
      </rPr>
      <t xml:space="preserve">5,VT4
</t>
    </r>
    <r>
      <rPr>
        <b/>
        <u/>
        <sz val="8"/>
        <rFont val="Arial"/>
        <family val="2"/>
      </rPr>
      <t>Tempi di scavo addizionali per misure d'indagine geotencia del camerone di ventilazione</t>
    </r>
  </si>
  <si>
    <r>
      <t>maximal</t>
    </r>
    <r>
      <rPr>
        <b/>
        <i/>
        <sz val="8"/>
        <rFont val="Arial"/>
        <family val="2"/>
      </rPr>
      <t xml:space="preserve"> 1425 KT </t>
    </r>
    <r>
      <rPr>
        <i/>
        <sz val="8"/>
        <rFont val="Arial"/>
        <family val="2"/>
      </rPr>
      <t>nach vertraglichem Baubeginn / Baufeldübergabe
massimo 1425 giorni civili [KT] dopo l'inizio lavori contrattuale/consgena campo di lavoro</t>
    </r>
  </si>
  <si>
    <t>Herstellen Ortbetonsohle Vortrieb 2 + 2a
Realizzazione arco rovesio in calcestruzzo scavo 2 + 2a</t>
  </si>
  <si>
    <t>Herstellung Portalvoreinschnitt Querdrainagestollen
Realizzazione imbocco cunicolo trasversale</t>
  </si>
  <si>
    <t>VT3-Blatt 3.3: Ermittlung Teilzeiten Vortrieb VT 3a "Gegenvortrieb Querdrainagestollen, fallend" 
VT3-foglio 3.3: calcolo tempi intermedie di scavo VT 3a "scavo in dir. opposta Cunicolo trasversale, in discesa"</t>
  </si>
  <si>
    <r>
      <t>maximal</t>
    </r>
    <r>
      <rPr>
        <b/>
        <i/>
        <sz val="8"/>
        <rFont val="Arial"/>
        <family val="2"/>
      </rPr>
      <t xml:space="preserve"> 280 KT </t>
    </r>
    <r>
      <rPr>
        <i/>
        <sz val="8"/>
        <rFont val="Arial"/>
        <family val="2"/>
      </rPr>
      <t>nach vertraglichem Baubeginn / Baufeldübergabe
massimo 280 giorni civili dopo [KT] l'inizio lavori contrattuale/consgena campo di lavoro</t>
    </r>
  </si>
  <si>
    <r>
      <t>Ende teilkritische Betonierarbeiten nach Vortriebsende VT2 /
fine lavori in calcestruzzo dopo fine scavo VT2 - cammino critico parziale =
Summe/Somma Z</t>
    </r>
    <r>
      <rPr>
        <b/>
        <vertAlign val="subscript"/>
        <sz val="8"/>
        <rFont val="Arial"/>
        <family val="2"/>
      </rPr>
      <t>1,VT2</t>
    </r>
    <r>
      <rPr>
        <b/>
        <sz val="8"/>
        <rFont val="Arial"/>
        <family val="2"/>
      </rPr>
      <t xml:space="preserve"> + Z</t>
    </r>
    <r>
      <rPr>
        <b/>
        <vertAlign val="subscript"/>
        <sz val="8"/>
        <rFont val="Arial"/>
        <family val="2"/>
      </rPr>
      <t>2,VT2</t>
    </r>
    <r>
      <rPr>
        <b/>
        <sz val="8"/>
        <rFont val="Arial"/>
        <family val="2"/>
      </rPr>
      <t xml:space="preserve"> + Z</t>
    </r>
    <r>
      <rPr>
        <b/>
        <vertAlign val="subscript"/>
        <sz val="8"/>
        <rFont val="Arial"/>
        <family val="2"/>
      </rPr>
      <t>3,VT2</t>
    </r>
    <r>
      <rPr>
        <b/>
        <sz val="8"/>
        <rFont val="Arial"/>
        <family val="2"/>
      </rPr>
      <t xml:space="preserve"> + Z</t>
    </r>
    <r>
      <rPr>
        <b/>
        <vertAlign val="subscript"/>
        <sz val="8"/>
        <rFont val="Arial"/>
        <family val="2"/>
      </rPr>
      <t>4,VT2</t>
    </r>
    <r>
      <rPr>
        <b/>
        <sz val="8"/>
        <rFont val="Arial"/>
        <family val="2"/>
      </rPr>
      <t xml:space="preserve"> + Z</t>
    </r>
    <r>
      <rPr>
        <b/>
        <vertAlign val="subscript"/>
        <sz val="8"/>
        <rFont val="Arial"/>
        <family val="2"/>
      </rPr>
      <t>5,VT2</t>
    </r>
    <r>
      <rPr>
        <b/>
        <sz val="8"/>
        <rFont val="Arial"/>
        <family val="2"/>
      </rPr>
      <t xml:space="preserve"> + </t>
    </r>
    <r>
      <rPr>
        <b/>
        <vertAlign val="subscript"/>
        <sz val="8"/>
        <rFont val="Arial"/>
        <family val="2"/>
      </rPr>
      <t xml:space="preserve"> </t>
    </r>
    <r>
      <rPr>
        <b/>
        <sz val="8"/>
        <rFont val="Arial"/>
        <family val="2"/>
      </rPr>
      <t>Z</t>
    </r>
    <r>
      <rPr>
        <b/>
        <vertAlign val="subscript"/>
        <sz val="8"/>
        <rFont val="Arial"/>
        <family val="2"/>
      </rPr>
      <t>6, VT2</t>
    </r>
  </si>
  <si>
    <r>
      <t>Zwischentermin teilkritische Betonierarbeiten (Termin T4) nach Vortriebsende VT2 /
scadenza intermedia lavori in calcestruzzo dopo fine scavo VT2 - cammino critico parziale (scadenza T4) = Summe/Somma Z</t>
    </r>
    <r>
      <rPr>
        <b/>
        <vertAlign val="subscript"/>
        <sz val="8"/>
        <color indexed="10"/>
        <rFont val="Arial"/>
        <family val="2"/>
      </rPr>
      <t>1,VT2</t>
    </r>
    <r>
      <rPr>
        <b/>
        <sz val="8"/>
        <color indexed="10"/>
        <rFont val="Arial"/>
        <family val="2"/>
      </rPr>
      <t xml:space="preserve"> + Z</t>
    </r>
    <r>
      <rPr>
        <b/>
        <vertAlign val="subscript"/>
        <sz val="8"/>
        <color indexed="10"/>
        <rFont val="Arial"/>
        <family val="2"/>
      </rPr>
      <t>2,VT2</t>
    </r>
    <r>
      <rPr>
        <b/>
        <sz val="8"/>
        <color indexed="10"/>
        <rFont val="Arial"/>
        <family val="2"/>
      </rPr>
      <t xml:space="preserve"> + Z</t>
    </r>
    <r>
      <rPr>
        <b/>
        <vertAlign val="subscript"/>
        <sz val="8"/>
        <color indexed="10"/>
        <rFont val="Arial"/>
        <family val="2"/>
      </rPr>
      <t>3,VT2</t>
    </r>
    <r>
      <rPr>
        <b/>
        <sz val="8"/>
        <color indexed="10"/>
        <rFont val="Arial"/>
        <family val="2"/>
      </rPr>
      <t xml:space="preserve"> + Z</t>
    </r>
    <r>
      <rPr>
        <b/>
        <vertAlign val="subscript"/>
        <sz val="8"/>
        <color indexed="10"/>
        <rFont val="Arial"/>
        <family val="2"/>
      </rPr>
      <t>4,VT2</t>
    </r>
    <r>
      <rPr>
        <b/>
        <sz val="8"/>
        <color indexed="10"/>
        <rFont val="Arial"/>
        <family val="2"/>
      </rPr>
      <t xml:space="preserve"> + Z</t>
    </r>
    <r>
      <rPr>
        <b/>
        <vertAlign val="subscript"/>
        <sz val="8"/>
        <color indexed="10"/>
        <rFont val="Arial"/>
        <family val="2"/>
      </rPr>
      <t>5,VT2</t>
    </r>
  </si>
  <si>
    <t>T4 … Zwischentermin teilkritische Betonierarbeiten nach Vortriebsende Vortrieb 2 / scadenza intermedia lavori  in calcestruzzo dopo fine scavo 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</si>
</sst>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00\ _€_-;\-* #,##0.00\ _€_-;_-* &quot;-&quot;??\ _€_-;_-@_-"/>
    <numFmt numFmtId="165" formatCode="#,##0.00_ ;\-#,##0.00\ "/>
    <numFmt numFmtId="166" formatCode="&quot;ZOZ  -  K 3 / &quot;0.00"/>
    <numFmt numFmtId="167" formatCode="&quot;ZOZ  -  K 7 / &quot;0.00"/>
    <numFmt numFmtId="168" formatCode="0.00\ &quot;m/KT&quot;"/>
    <numFmt numFmtId="169" formatCode="0.00\ &quot;m&quot;"/>
    <numFmt numFmtId="170" formatCode="0.0"/>
  </numFmts>
  <fonts count="56" x14ac:knownFonts="1">
    <font>
      <sz val="10"/>
      <name val="Arial"/>
    </font>
    <font>
      <sz val="10"/>
      <name val="Arial"/>
      <family val="2"/>
    </font>
    <font>
      <sz val="8"/>
      <name val="Arial"/>
      <family val="2"/>
    </font>
    <font>
      <b/>
      <sz val="8"/>
      <name val="Arial"/>
      <family val="2"/>
    </font>
    <font>
      <b/>
      <sz val="10"/>
      <name val="Arial"/>
      <family val="2"/>
    </font>
    <font>
      <sz val="10"/>
      <name val="Arial"/>
      <family val="2"/>
    </font>
    <font>
      <b/>
      <i/>
      <sz val="8"/>
      <name val="Arial"/>
      <family val="2"/>
    </font>
    <font>
      <i/>
      <sz val="8"/>
      <name val="Arial"/>
      <family val="2"/>
    </font>
    <font>
      <vertAlign val="subscript"/>
      <sz val="8"/>
      <name val="Arial"/>
      <family val="2"/>
    </font>
    <font>
      <b/>
      <sz val="10"/>
      <name val="Arial"/>
      <family val="2"/>
    </font>
    <font>
      <b/>
      <vertAlign val="subscript"/>
      <sz val="10"/>
      <name val="Arial"/>
      <family val="2"/>
    </font>
    <font>
      <i/>
      <sz val="10"/>
      <name val="Arial"/>
      <family val="2"/>
    </font>
    <font>
      <b/>
      <i/>
      <u/>
      <sz val="8"/>
      <name val="Arial"/>
      <family val="2"/>
    </font>
    <font>
      <b/>
      <vertAlign val="subscript"/>
      <sz val="8"/>
      <name val="Arial"/>
      <family val="2"/>
    </font>
    <font>
      <sz val="8"/>
      <name val="Arial"/>
      <family val="2"/>
    </font>
    <font>
      <i/>
      <sz val="8"/>
      <color indexed="10"/>
      <name val="Arial"/>
      <family val="2"/>
    </font>
    <font>
      <vertAlign val="superscript"/>
      <sz val="8"/>
      <name val="Arial"/>
      <family val="2"/>
    </font>
    <font>
      <b/>
      <sz val="12"/>
      <name val="Arial"/>
      <family val="2"/>
    </font>
    <font>
      <sz val="8"/>
      <color indexed="45"/>
      <name val="Arial"/>
      <family val="2"/>
    </font>
    <font>
      <b/>
      <sz val="8"/>
      <color indexed="45"/>
      <name val="Arial"/>
      <family val="2"/>
    </font>
    <font>
      <sz val="8"/>
      <color indexed="45"/>
      <name val="Arial"/>
      <family val="2"/>
    </font>
    <font>
      <sz val="8"/>
      <color indexed="10"/>
      <name val="Arial"/>
      <family val="2"/>
    </font>
    <font>
      <b/>
      <sz val="8"/>
      <color indexed="10"/>
      <name val="Arial"/>
      <family val="2"/>
    </font>
    <font>
      <sz val="8"/>
      <color indexed="10"/>
      <name val="Arial"/>
      <family val="2"/>
    </font>
    <font>
      <b/>
      <sz val="8"/>
      <color indexed="10"/>
      <name val="Arial"/>
      <family val="2"/>
    </font>
    <font>
      <b/>
      <vertAlign val="subscript"/>
      <sz val="8"/>
      <color indexed="10"/>
      <name val="Arial"/>
      <family val="2"/>
    </font>
    <font>
      <sz val="9"/>
      <name val="Arial"/>
      <family val="2"/>
    </font>
    <font>
      <b/>
      <sz val="9"/>
      <name val="Arial"/>
      <family val="2"/>
    </font>
    <font>
      <b/>
      <sz val="14"/>
      <color indexed="10"/>
      <name val="Arial"/>
      <family val="2"/>
    </font>
    <font>
      <sz val="8"/>
      <color indexed="12"/>
      <name val="Arial"/>
      <family val="2"/>
    </font>
    <font>
      <b/>
      <sz val="10"/>
      <color indexed="10"/>
      <name val="Arial"/>
      <family val="2"/>
    </font>
    <font>
      <vertAlign val="subscript"/>
      <sz val="10"/>
      <name val="Arial"/>
      <family val="2"/>
    </font>
    <font>
      <b/>
      <sz val="8"/>
      <name val="Arial"/>
      <family val="2"/>
    </font>
    <font>
      <b/>
      <u/>
      <sz val="8"/>
      <name val="Arial"/>
      <family val="2"/>
    </font>
    <font>
      <b/>
      <u/>
      <vertAlign val="subscript"/>
      <sz val="8"/>
      <name val="Arial"/>
      <family val="2"/>
    </font>
    <font>
      <i/>
      <vertAlign val="subscript"/>
      <sz val="10"/>
      <name val="Arial"/>
      <family val="2"/>
    </font>
    <font>
      <b/>
      <i/>
      <sz val="10"/>
      <name val="Arial"/>
      <family val="2"/>
    </font>
    <font>
      <b/>
      <i/>
      <vertAlign val="subscript"/>
      <sz val="10"/>
      <name val="Arial"/>
      <family val="2"/>
    </font>
    <font>
      <i/>
      <vertAlign val="subscript"/>
      <sz val="8"/>
      <name val="Arial"/>
      <family val="2"/>
    </font>
    <font>
      <b/>
      <i/>
      <vertAlign val="subscript"/>
      <sz val="8"/>
      <name val="Arial"/>
      <family val="2"/>
    </font>
    <font>
      <i/>
      <u/>
      <sz val="8"/>
      <name val="Arial"/>
      <family val="2"/>
    </font>
    <font>
      <u/>
      <vertAlign val="subscript"/>
      <sz val="8"/>
      <name val="Arial"/>
      <family val="2"/>
    </font>
    <font>
      <u/>
      <sz val="8"/>
      <name val="Arial"/>
      <family val="2"/>
    </font>
    <font>
      <sz val="10"/>
      <name val="Arial"/>
      <family val="2"/>
    </font>
    <font>
      <sz val="10"/>
      <name val="Arial"/>
      <family val="2"/>
    </font>
    <font>
      <sz val="10"/>
      <color indexed="10"/>
      <name val="Arial"/>
      <family val="2"/>
    </font>
    <font>
      <sz val="10"/>
      <name val="Arial"/>
      <family val="2"/>
    </font>
    <font>
      <b/>
      <u/>
      <sz val="10"/>
      <name val="Arial"/>
      <family val="2"/>
    </font>
    <font>
      <b/>
      <u/>
      <sz val="10"/>
      <color indexed="10"/>
      <name val="Arial"/>
      <family val="2"/>
    </font>
    <font>
      <sz val="12"/>
      <color rgb="FFFF0000"/>
      <name val="Arial"/>
      <family val="2"/>
    </font>
    <font>
      <sz val="14"/>
      <color rgb="FFFF0000"/>
      <name val="Arial"/>
      <family val="2"/>
    </font>
    <font>
      <b/>
      <sz val="20"/>
      <color rgb="FFFF0000"/>
      <name val="Arial"/>
      <family val="2"/>
    </font>
    <font>
      <b/>
      <sz val="18"/>
      <color rgb="FFFF0000"/>
      <name val="Arial"/>
      <family val="2"/>
    </font>
    <font>
      <b/>
      <sz val="8"/>
      <color rgb="FFFF0000"/>
      <name val="Arial"/>
      <family val="2"/>
    </font>
    <font>
      <b/>
      <sz val="10"/>
      <color rgb="FFFF0000"/>
      <name val="Arial"/>
      <family val="2"/>
    </font>
    <font>
      <b/>
      <sz val="14"/>
      <color rgb="FFFF0000"/>
      <name val="Arial"/>
      <family val="2"/>
    </font>
  </fonts>
  <fills count="14">
    <fill>
      <patternFill patternType="none"/>
    </fill>
    <fill>
      <patternFill patternType="gray125"/>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indexed="51"/>
        <bgColor indexed="64"/>
      </patternFill>
    </fill>
    <fill>
      <patternFill patternType="solid">
        <fgColor indexed="41"/>
        <bgColor indexed="64"/>
      </patternFill>
    </fill>
    <fill>
      <patternFill patternType="solid">
        <fgColor rgb="FFFFFF00"/>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theme="9" tint="0.39997558519241921"/>
        <bgColor indexed="64"/>
      </patternFill>
    </fill>
    <fill>
      <patternFill patternType="solid">
        <fgColor rgb="FFCCFFFF"/>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hair">
        <color indexed="64"/>
      </top>
      <bottom/>
      <diagonal/>
    </border>
    <border>
      <left/>
      <right/>
      <top/>
      <bottom style="medium">
        <color indexed="64"/>
      </bottom>
      <diagonal/>
    </border>
    <border>
      <left/>
      <right style="hair">
        <color indexed="64"/>
      </right>
      <top style="hair">
        <color indexed="64"/>
      </top>
      <bottom style="hair">
        <color indexed="64"/>
      </bottom>
      <diagonal/>
    </border>
    <border>
      <left/>
      <right/>
      <top style="thin">
        <color indexed="64"/>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style="hair">
        <color indexed="64"/>
      </top>
      <bottom style="hair">
        <color indexed="64"/>
      </bottom>
      <diagonal/>
    </border>
    <border>
      <left/>
      <right style="thin">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hair">
        <color indexed="64"/>
      </bottom>
      <diagonal/>
    </border>
    <border>
      <left style="hair">
        <color indexed="64"/>
      </left>
      <right style="medium">
        <color indexed="64"/>
      </right>
      <top/>
      <bottom style="thin">
        <color indexed="64"/>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bottom/>
      <diagonal/>
    </border>
    <border>
      <left/>
      <right/>
      <top style="thin">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uble">
        <color indexed="64"/>
      </right>
      <top style="medium">
        <color indexed="64"/>
      </top>
      <bottom style="medium">
        <color indexed="64"/>
      </bottom>
      <diagonal/>
    </border>
    <border>
      <left style="medium">
        <color indexed="64"/>
      </left>
      <right/>
      <top/>
      <bottom/>
      <diagonal/>
    </border>
  </borders>
  <cellStyleXfs count="14">
    <xf numFmtId="0" fontId="0" fillId="0" borderId="0"/>
    <xf numFmtId="164" fontId="1" fillId="0" borderId="0" applyFont="0" applyFill="0" applyBorder="0" applyAlignment="0" applyProtection="0"/>
    <xf numFmtId="164" fontId="43"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44" fillId="0" borderId="0" applyFont="0" applyFill="0" applyBorder="0" applyAlignment="0" applyProtection="0"/>
    <xf numFmtId="164" fontId="5" fillId="0" borderId="0" applyFont="0" applyFill="0" applyBorder="0" applyAlignment="0" applyProtection="0"/>
    <xf numFmtId="164" fontId="46" fillId="0" borderId="0" applyFont="0" applyFill="0" applyBorder="0" applyAlignment="0" applyProtection="0"/>
    <xf numFmtId="164"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46" fillId="0" borderId="0" applyFont="0" applyFill="0" applyBorder="0" applyAlignment="0" applyProtection="0"/>
    <xf numFmtId="9" fontId="5" fillId="0" borderId="0" applyFont="0" applyFill="0" applyBorder="0" applyAlignment="0" applyProtection="0"/>
    <xf numFmtId="0" fontId="5" fillId="0" borderId="0"/>
  </cellStyleXfs>
  <cellXfs count="661">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9" fillId="0" borderId="0" xfId="0" applyFont="1" applyAlignment="1">
      <alignment vertical="center"/>
    </xf>
    <xf numFmtId="0" fontId="2" fillId="2" borderId="1" xfId="0" applyFont="1" applyFill="1" applyBorder="1" applyAlignment="1" applyProtection="1">
      <alignment horizontal="center" vertical="center"/>
    </xf>
    <xf numFmtId="0" fontId="2" fillId="0" borderId="0" xfId="0" applyFont="1" applyAlignment="1" applyProtection="1">
      <alignment vertical="center"/>
    </xf>
    <xf numFmtId="0" fontId="2" fillId="3" borderId="1"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2" fillId="0" borderId="0" xfId="0" applyFont="1" applyAlignment="1" applyProtection="1">
      <alignment horizontal="center" vertical="center"/>
    </xf>
    <xf numFmtId="0" fontId="4" fillId="0" borderId="0" xfId="0" applyFont="1" applyAlignment="1" applyProtection="1">
      <alignment vertical="center"/>
    </xf>
    <xf numFmtId="0" fontId="12" fillId="0" borderId="0" xfId="0" applyFont="1" applyAlignment="1" applyProtection="1">
      <alignment horizontal="left" vertical="center" indent="1"/>
    </xf>
    <xf numFmtId="0" fontId="2" fillId="0" borderId="2" xfId="0" applyFont="1" applyBorder="1" applyAlignment="1" applyProtection="1">
      <alignment horizontal="left" vertical="center" indent="1"/>
    </xf>
    <xf numFmtId="0" fontId="2" fillId="0" borderId="3" xfId="0" applyFont="1" applyBorder="1" applyAlignment="1" applyProtection="1">
      <alignment horizontal="left" vertical="center" indent="1"/>
    </xf>
    <xf numFmtId="0" fontId="2" fillId="0" borderId="4" xfId="0" applyFont="1" applyBorder="1" applyAlignment="1" applyProtection="1">
      <alignment horizontal="left" vertical="center" indent="1"/>
    </xf>
    <xf numFmtId="0" fontId="2" fillId="0" borderId="5" xfId="0" applyFont="1" applyBorder="1" applyAlignment="1" applyProtection="1">
      <alignment horizontal="left" vertical="center" indent="1"/>
    </xf>
    <xf numFmtId="0" fontId="2" fillId="0" borderId="2" xfId="0" applyFont="1" applyBorder="1" applyAlignment="1" applyProtection="1">
      <alignment horizontal="center" vertical="center"/>
    </xf>
    <xf numFmtId="0" fontId="2" fillId="0" borderId="4" xfId="0" applyFont="1" applyBorder="1" applyAlignment="1" applyProtection="1">
      <alignment horizontal="center" vertical="center"/>
    </xf>
    <xf numFmtId="0" fontId="2" fillId="0" borderId="5" xfId="0" applyFont="1" applyBorder="1" applyAlignment="1" applyProtection="1">
      <alignment horizontal="center" vertical="center"/>
    </xf>
    <xf numFmtId="0" fontId="15" fillId="0" borderId="0" xfId="0" applyFont="1" applyFill="1" applyAlignment="1" applyProtection="1">
      <alignment vertical="center"/>
    </xf>
    <xf numFmtId="2" fontId="2" fillId="2" borderId="6" xfId="0" applyNumberFormat="1" applyFont="1" applyFill="1" applyBorder="1" applyAlignment="1" applyProtection="1">
      <alignment horizontal="right" vertical="center" indent="1"/>
      <protection locked="0"/>
    </xf>
    <xf numFmtId="2" fontId="2" fillId="2" borderId="7" xfId="0" applyNumberFormat="1" applyFont="1" applyFill="1" applyBorder="1" applyAlignment="1" applyProtection="1">
      <alignment horizontal="right" vertical="center" indent="1"/>
      <protection locked="0"/>
    </xf>
    <xf numFmtId="2" fontId="2" fillId="2" borderId="0" xfId="0" applyNumberFormat="1" applyFont="1" applyFill="1" applyBorder="1" applyAlignment="1" applyProtection="1">
      <alignment horizontal="right" vertical="center" indent="1"/>
      <protection locked="0"/>
    </xf>
    <xf numFmtId="2" fontId="2" fillId="2" borderId="2" xfId="0" applyNumberFormat="1" applyFont="1" applyFill="1" applyBorder="1" applyAlignment="1" applyProtection="1">
      <alignment horizontal="right" vertical="center" indent="1"/>
      <protection locked="0"/>
    </xf>
    <xf numFmtId="2" fontId="2" fillId="2" borderId="4" xfId="0" applyNumberFormat="1" applyFont="1" applyFill="1" applyBorder="1" applyAlignment="1" applyProtection="1">
      <alignment horizontal="right" vertical="center" indent="1"/>
      <protection locked="0"/>
    </xf>
    <xf numFmtId="4" fontId="2" fillId="2" borderId="1" xfId="0" applyNumberFormat="1" applyFont="1" applyFill="1" applyBorder="1" applyAlignment="1" applyProtection="1">
      <alignment horizontal="right" vertical="center" indent="1"/>
      <protection locked="0"/>
    </xf>
    <xf numFmtId="0" fontId="2" fillId="0" borderId="1" xfId="0" applyFont="1" applyBorder="1" applyAlignment="1" applyProtection="1">
      <alignment horizontal="left" vertical="center" indent="1"/>
    </xf>
    <xf numFmtId="0" fontId="2" fillId="0" borderId="1" xfId="0" applyFont="1" applyBorder="1" applyAlignment="1" applyProtection="1">
      <alignment horizontal="center" vertical="center"/>
    </xf>
    <xf numFmtId="0" fontId="2" fillId="0" borderId="8" xfId="0" applyFont="1" applyBorder="1" applyAlignment="1" applyProtection="1">
      <alignment vertical="center"/>
    </xf>
    <xf numFmtId="0" fontId="2" fillId="0" borderId="8" xfId="0" applyFont="1" applyBorder="1" applyAlignment="1" applyProtection="1">
      <alignment horizontal="center" vertical="center"/>
    </xf>
    <xf numFmtId="2" fontId="2" fillId="0" borderId="8" xfId="0" applyNumberFormat="1" applyFont="1" applyFill="1" applyBorder="1" applyAlignment="1" applyProtection="1">
      <alignment horizontal="right" vertical="center" indent="1"/>
    </xf>
    <xf numFmtId="167" fontId="2" fillId="0" borderId="9" xfId="0" applyNumberFormat="1" applyFont="1" applyFill="1" applyBorder="1" applyAlignment="1" applyProtection="1">
      <alignment horizontal="left" vertical="center" indent="1"/>
    </xf>
    <xf numFmtId="0" fontId="2" fillId="0" borderId="10" xfId="0" applyFont="1" applyBorder="1" applyAlignment="1" applyProtection="1">
      <alignment horizontal="center" vertical="center"/>
    </xf>
    <xf numFmtId="2" fontId="2" fillId="0" borderId="0" xfId="0" applyNumberFormat="1" applyFont="1" applyFill="1" applyBorder="1" applyAlignment="1" applyProtection="1">
      <alignment horizontal="right" vertical="center" indent="1"/>
    </xf>
    <xf numFmtId="0" fontId="27" fillId="0" borderId="0" xfId="0" applyFont="1" applyFill="1" applyAlignment="1">
      <alignment vertical="center"/>
    </xf>
    <xf numFmtId="0" fontId="26" fillId="0" borderId="0" xfId="0" applyFont="1" applyFill="1" applyAlignment="1">
      <alignment vertical="center"/>
    </xf>
    <xf numFmtId="2" fontId="2" fillId="2" borderId="11" xfId="0" applyNumberFormat="1" applyFont="1" applyFill="1" applyBorder="1" applyAlignment="1" applyProtection="1">
      <alignment horizontal="right" vertical="center" indent="1"/>
      <protection locked="0"/>
    </xf>
    <xf numFmtId="166" fontId="2" fillId="0" borderId="12" xfId="0" applyNumberFormat="1" applyFont="1" applyBorder="1" applyAlignment="1" applyProtection="1">
      <alignment horizontal="left" vertical="center" indent="1"/>
    </xf>
    <xf numFmtId="2" fontId="2" fillId="2" borderId="13" xfId="0" applyNumberFormat="1" applyFont="1" applyFill="1" applyBorder="1" applyAlignment="1" applyProtection="1">
      <alignment horizontal="right" vertical="center" indent="1"/>
      <protection locked="0"/>
    </xf>
    <xf numFmtId="0" fontId="2" fillId="0" borderId="14" xfId="0" applyFont="1" applyBorder="1" applyAlignment="1" applyProtection="1">
      <alignment horizontal="left" vertical="center" indent="1"/>
    </xf>
    <xf numFmtId="0" fontId="2" fillId="0" borderId="15" xfId="0" applyFont="1" applyBorder="1" applyAlignment="1" applyProtection="1">
      <alignment vertical="center"/>
    </xf>
    <xf numFmtId="0" fontId="2" fillId="0" borderId="16" xfId="0" applyFont="1" applyBorder="1" applyAlignment="1" applyProtection="1">
      <alignment horizontal="left" vertical="center" indent="1"/>
    </xf>
    <xf numFmtId="0" fontId="26" fillId="0" borderId="0" xfId="0" applyFont="1" applyFill="1" applyAlignment="1" applyProtection="1">
      <alignment vertical="center"/>
    </xf>
    <xf numFmtId="0" fontId="4" fillId="0" borderId="0" xfId="0" applyFont="1" applyBorder="1" applyAlignment="1" applyProtection="1">
      <alignment horizontal="left" vertical="center"/>
    </xf>
    <xf numFmtId="0" fontId="2" fillId="0" borderId="0" xfId="0" applyFont="1" applyBorder="1" applyAlignment="1" applyProtection="1">
      <alignment vertical="center"/>
    </xf>
    <xf numFmtId="2" fontId="2" fillId="2" borderId="0" xfId="0" applyNumberFormat="1" applyFont="1" applyFill="1" applyBorder="1" applyAlignment="1" applyProtection="1">
      <alignment horizontal="right" vertical="center" indent="1"/>
    </xf>
    <xf numFmtId="2" fontId="2" fillId="0" borderId="0" xfId="0" applyNumberFormat="1" applyFont="1" applyAlignment="1" applyProtection="1">
      <alignment vertical="center"/>
    </xf>
    <xf numFmtId="0" fontId="9" fillId="0" borderId="0" xfId="0" applyFont="1"/>
    <xf numFmtId="0" fontId="0" fillId="0" borderId="17" xfId="0" applyBorder="1"/>
    <xf numFmtId="0" fontId="0" fillId="0" borderId="0" xfId="0" applyBorder="1"/>
    <xf numFmtId="0" fontId="0" fillId="0" borderId="18" xfId="0" applyBorder="1"/>
    <xf numFmtId="0" fontId="2" fillId="0" borderId="17" xfId="0" applyFont="1" applyBorder="1"/>
    <xf numFmtId="0" fontId="2" fillId="0" borderId="0" xfId="0" applyFont="1" applyBorder="1"/>
    <xf numFmtId="0" fontId="2" fillId="0" borderId="19" xfId="0" applyFont="1" applyBorder="1"/>
    <xf numFmtId="0" fontId="2" fillId="0" borderId="14" xfId="0" applyFont="1" applyBorder="1"/>
    <xf numFmtId="0" fontId="5" fillId="0" borderId="0" xfId="0" applyFont="1" applyAlignment="1">
      <alignment horizontal="center" vertical="center"/>
    </xf>
    <xf numFmtId="0" fontId="5" fillId="0" borderId="0" xfId="0" applyFont="1" applyAlignment="1">
      <alignment vertical="center"/>
    </xf>
    <xf numFmtId="0" fontId="9" fillId="0" borderId="0" xfId="0" applyFont="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center" vertical="center"/>
    </xf>
    <xf numFmtId="0" fontId="7" fillId="0" borderId="0" xfId="0" applyFont="1" applyAlignment="1" applyProtection="1">
      <alignment horizontal="left" vertical="center" indent="1"/>
    </xf>
    <xf numFmtId="4" fontId="2" fillId="0" borderId="0" xfId="0" applyNumberFormat="1" applyFont="1" applyAlignment="1" applyProtection="1">
      <alignment horizontal="right" vertical="center" indent="1"/>
    </xf>
    <xf numFmtId="0" fontId="5" fillId="0" borderId="0" xfId="0" applyFont="1" applyAlignment="1" applyProtection="1">
      <alignment horizontal="left" vertical="center" indent="1"/>
    </xf>
    <xf numFmtId="4" fontId="5" fillId="0" borderId="0" xfId="0" applyNumberFormat="1" applyFont="1" applyAlignment="1" applyProtection="1">
      <alignment horizontal="right" vertical="center" indent="1"/>
    </xf>
    <xf numFmtId="0" fontId="2" fillId="0" borderId="0" xfId="0" applyFont="1" applyAlignment="1" applyProtection="1">
      <alignment horizontal="left" vertical="center" indent="1"/>
    </xf>
    <xf numFmtId="0" fontId="2" fillId="0" borderId="17" xfId="0" applyFont="1" applyFill="1" applyBorder="1" applyAlignment="1" applyProtection="1">
      <alignment horizontal="left" vertical="center" indent="1"/>
    </xf>
    <xf numFmtId="0" fontId="5" fillId="0" borderId="0" xfId="0" applyFont="1" applyBorder="1" applyAlignment="1" applyProtection="1">
      <alignment horizontal="center" vertical="center"/>
    </xf>
    <xf numFmtId="4" fontId="2" fillId="0" borderId="20" xfId="0" applyNumberFormat="1" applyFont="1" applyBorder="1" applyAlignment="1" applyProtection="1">
      <alignment horizontal="right" vertical="center" indent="1"/>
    </xf>
    <xf numFmtId="4" fontId="2" fillId="0" borderId="21" xfId="0" applyNumberFormat="1" applyFont="1" applyBorder="1" applyAlignment="1" applyProtection="1">
      <alignment horizontal="right" vertical="center" indent="1"/>
    </xf>
    <xf numFmtId="0" fontId="2" fillId="0" borderId="20" xfId="0" applyFont="1" applyBorder="1" applyAlignment="1" applyProtection="1">
      <alignment horizontal="center" vertical="center"/>
    </xf>
    <xf numFmtId="0" fontId="24" fillId="0" borderId="18"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0" xfId="0" applyFont="1" applyBorder="1" applyAlignment="1" applyProtection="1">
      <alignment horizontal="center" vertical="center"/>
    </xf>
    <xf numFmtId="0" fontId="2" fillId="0" borderId="0" xfId="0" applyFont="1" applyBorder="1" applyAlignment="1" applyProtection="1">
      <alignment horizontal="left" vertical="center" indent="1"/>
    </xf>
    <xf numFmtId="4" fontId="2" fillId="0" borderId="18" xfId="0" applyNumberFormat="1" applyFont="1" applyBorder="1" applyAlignment="1" applyProtection="1">
      <alignment horizontal="right" vertical="center" indent="1"/>
    </xf>
    <xf numFmtId="4" fontId="2" fillId="0" borderId="17" xfId="0" applyNumberFormat="1" applyFont="1" applyBorder="1" applyAlignment="1" applyProtection="1">
      <alignment horizontal="right" vertical="center" indent="1"/>
    </xf>
    <xf numFmtId="0" fontId="2" fillId="0" borderId="18" xfId="0" applyFont="1" applyBorder="1" applyAlignment="1" applyProtection="1">
      <alignment horizontal="center" vertical="center"/>
    </xf>
    <xf numFmtId="0" fontId="2" fillId="0" borderId="18" xfId="0" applyFont="1" applyBorder="1" applyAlignment="1" applyProtection="1">
      <alignment vertical="center"/>
    </xf>
    <xf numFmtId="0" fontId="2" fillId="0" borderId="19" xfId="0" applyFont="1" applyBorder="1" applyAlignment="1" applyProtection="1">
      <alignment horizontal="center" vertical="center"/>
    </xf>
    <xf numFmtId="0" fontId="18" fillId="0" borderId="17" xfId="0" applyFont="1" applyBorder="1" applyAlignment="1" applyProtection="1">
      <alignment horizontal="left" vertical="center" indent="1"/>
    </xf>
    <xf numFmtId="0" fontId="18" fillId="0" borderId="0" xfId="0" applyFont="1" applyBorder="1" applyAlignment="1" applyProtection="1">
      <alignment horizontal="center" vertical="center"/>
    </xf>
    <xf numFmtId="0" fontId="19" fillId="0" borderId="18" xfId="0" applyFont="1" applyBorder="1" applyAlignment="1" applyProtection="1">
      <alignment horizontal="center" vertical="center"/>
    </xf>
    <xf numFmtId="0" fontId="2" fillId="0" borderId="0" xfId="0" applyFont="1" applyBorder="1" applyAlignment="1" applyProtection="1">
      <alignment horizontal="right" vertical="center" indent="1"/>
    </xf>
    <xf numFmtId="4" fontId="2" fillId="0" borderId="0" xfId="0" applyNumberFormat="1" applyFont="1" applyBorder="1" applyAlignment="1" applyProtection="1">
      <alignment horizontal="right" vertical="center" indent="1"/>
    </xf>
    <xf numFmtId="0" fontId="7" fillId="0" borderId="17" xfId="0" applyFont="1" applyBorder="1" applyAlignment="1" applyProtection="1">
      <alignment horizontal="left" vertical="center" indent="1"/>
    </xf>
    <xf numFmtId="0" fontId="2" fillId="0" borderId="17" xfId="0" applyFont="1" applyBorder="1" applyAlignment="1" applyProtection="1">
      <alignment vertical="center"/>
    </xf>
    <xf numFmtId="0" fontId="22" fillId="0" borderId="0" xfId="0" applyFont="1" applyBorder="1" applyAlignment="1" applyProtection="1">
      <alignment horizontal="left" vertical="center" indent="1"/>
    </xf>
    <xf numFmtId="4" fontId="20" fillId="0" borderId="0" xfId="0" applyNumberFormat="1" applyFont="1" applyBorder="1" applyAlignment="1" applyProtection="1">
      <alignment horizontal="right" vertical="center" indent="1"/>
    </xf>
    <xf numFmtId="0" fontId="21" fillId="0" borderId="18" xfId="0" applyFont="1" applyBorder="1" applyAlignment="1" applyProtection="1">
      <alignment horizontal="center" vertical="center"/>
    </xf>
    <xf numFmtId="0" fontId="21" fillId="0" borderId="17" xfId="0" applyFont="1" applyBorder="1" applyAlignment="1" applyProtection="1">
      <alignment horizontal="left" vertical="center" indent="1"/>
    </xf>
    <xf numFmtId="0" fontId="22" fillId="0" borderId="18"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3" xfId="0" applyFont="1" applyBorder="1" applyAlignment="1" applyProtection="1">
      <alignment horizontal="center" vertical="center"/>
    </xf>
    <xf numFmtId="0" fontId="3" fillId="0" borderId="0" xfId="0" applyFont="1" applyBorder="1" applyAlignment="1" applyProtection="1">
      <alignment horizontal="left" vertical="center" indent="1"/>
    </xf>
    <xf numFmtId="4" fontId="2" fillId="0" borderId="15" xfId="0" applyNumberFormat="1" applyFont="1" applyBorder="1" applyAlignment="1" applyProtection="1">
      <alignment horizontal="right" vertical="center" indent="1"/>
    </xf>
    <xf numFmtId="4" fontId="2" fillId="4" borderId="1" xfId="0" applyNumberFormat="1" applyFont="1" applyFill="1" applyBorder="1" applyAlignment="1" applyProtection="1">
      <alignment horizontal="right" vertical="center" indent="1"/>
    </xf>
    <xf numFmtId="0" fontId="2" fillId="0" borderId="0" xfId="0" applyNumberFormat="1" applyFont="1" applyAlignment="1" applyProtection="1">
      <alignment vertical="center"/>
    </xf>
    <xf numFmtId="49" fontId="2" fillId="0" borderId="0" xfId="0" applyNumberFormat="1" applyFont="1" applyAlignment="1" applyProtection="1">
      <alignment vertical="center"/>
    </xf>
    <xf numFmtId="0" fontId="3" fillId="0" borderId="14" xfId="0" applyFont="1" applyBorder="1" applyAlignment="1" applyProtection="1">
      <alignment horizontal="left" vertical="center" indent="1"/>
    </xf>
    <xf numFmtId="0" fontId="21" fillId="0" borderId="0" xfId="0" applyFont="1" applyAlignment="1" applyProtection="1">
      <alignment horizontal="center" vertical="center"/>
    </xf>
    <xf numFmtId="0" fontId="2" fillId="0" borderId="14" xfId="0" applyFont="1" applyBorder="1" applyAlignment="1" applyProtection="1">
      <alignment horizontal="center" vertical="center"/>
    </xf>
    <xf numFmtId="0" fontId="7" fillId="0" borderId="14" xfId="0" applyFont="1" applyBorder="1" applyAlignment="1" applyProtection="1">
      <alignment horizontal="left" vertical="center" indent="1"/>
    </xf>
    <xf numFmtId="4" fontId="2" fillId="0" borderId="14" xfId="0" applyNumberFormat="1" applyFont="1" applyBorder="1" applyAlignment="1" applyProtection="1">
      <alignment horizontal="right" vertical="center" indent="1"/>
    </xf>
    <xf numFmtId="4" fontId="2" fillId="0" borderId="0" xfId="0" applyNumberFormat="1" applyFont="1" applyFill="1" applyAlignment="1" applyProtection="1">
      <alignment horizontal="right" vertical="center" indent="1"/>
    </xf>
    <xf numFmtId="0" fontId="2" fillId="0" borderId="0" xfId="0" applyFont="1" applyFill="1" applyAlignment="1" applyProtection="1">
      <alignment vertical="center"/>
    </xf>
    <xf numFmtId="4" fontId="2" fillId="0" borderId="0" xfId="0" applyNumberFormat="1" applyFont="1" applyAlignment="1" applyProtection="1">
      <alignment vertical="center"/>
    </xf>
    <xf numFmtId="0" fontId="5" fillId="0" borderId="0" xfId="0" applyFont="1" applyBorder="1" applyAlignment="1" applyProtection="1">
      <alignment horizontal="right" vertical="center"/>
    </xf>
    <xf numFmtId="0" fontId="9" fillId="0" borderId="0" xfId="0" applyFont="1" applyBorder="1" applyAlignment="1" applyProtection="1">
      <alignment horizontal="right" vertical="center" indent="1"/>
    </xf>
    <xf numFmtId="0" fontId="4" fillId="0" borderId="0" xfId="0" applyFont="1" applyBorder="1" applyAlignment="1" applyProtection="1">
      <alignment horizontal="left" vertical="top" indent="1"/>
    </xf>
    <xf numFmtId="0" fontId="6" fillId="0" borderId="9" xfId="0" applyFont="1" applyBorder="1" applyAlignment="1" applyProtection="1">
      <alignment horizontal="left" vertical="center" wrapText="1" indent="1"/>
    </xf>
    <xf numFmtId="164" fontId="2" fillId="3" borderId="2" xfId="1" applyFont="1" applyFill="1" applyBorder="1" applyAlignment="1" applyProtection="1">
      <alignment vertical="center"/>
    </xf>
    <xf numFmtId="2" fontId="2" fillId="4" borderId="21" xfId="1" applyNumberFormat="1" applyFont="1" applyFill="1" applyBorder="1" applyAlignment="1" applyProtection="1">
      <alignment horizontal="right" vertical="center" indent="1"/>
    </xf>
    <xf numFmtId="164" fontId="2" fillId="3" borderId="4" xfId="1" applyFont="1" applyFill="1" applyBorder="1" applyAlignment="1" applyProtection="1">
      <alignment vertical="center"/>
    </xf>
    <xf numFmtId="2" fontId="2" fillId="4" borderId="7" xfId="1" applyNumberFormat="1" applyFont="1" applyFill="1" applyBorder="1" applyAlignment="1" applyProtection="1">
      <alignment horizontal="right" vertical="center" indent="1"/>
    </xf>
    <xf numFmtId="0" fontId="2" fillId="0" borderId="22" xfId="0" applyFont="1" applyBorder="1" applyAlignment="1" applyProtection="1">
      <alignment horizontal="center" vertical="center"/>
    </xf>
    <xf numFmtId="164" fontId="2" fillId="3" borderId="23" xfId="1" applyFont="1" applyFill="1" applyBorder="1" applyAlignment="1" applyProtection="1">
      <alignment vertical="center"/>
    </xf>
    <xf numFmtId="2" fontId="2" fillId="4" borderId="13" xfId="1" applyNumberFormat="1" applyFont="1" applyFill="1" applyBorder="1" applyAlignment="1" applyProtection="1">
      <alignment horizontal="right" vertical="center" indent="1"/>
    </xf>
    <xf numFmtId="164" fontId="2" fillId="0" borderId="8" xfId="1" applyFont="1" applyFill="1" applyBorder="1" applyAlignment="1" applyProtection="1">
      <alignment vertical="center"/>
    </xf>
    <xf numFmtId="0" fontId="2" fillId="0" borderId="8" xfId="0" applyFont="1" applyFill="1" applyBorder="1" applyAlignment="1" applyProtection="1">
      <alignment horizontal="center" vertical="center"/>
    </xf>
    <xf numFmtId="0" fontId="2" fillId="0" borderId="8" xfId="1" applyNumberFormat="1" applyFont="1" applyFill="1" applyBorder="1" applyAlignment="1" applyProtection="1">
      <alignment horizontal="right" vertical="center" indent="1"/>
    </xf>
    <xf numFmtId="0" fontId="2" fillId="0" borderId="10" xfId="0" applyFont="1" applyFill="1" applyBorder="1" applyAlignment="1" applyProtection="1">
      <alignment horizontal="center" vertical="center"/>
    </xf>
    <xf numFmtId="0" fontId="23" fillId="0" borderId="0" xfId="0" applyFont="1" applyAlignment="1" applyProtection="1">
      <alignment vertical="center"/>
    </xf>
    <xf numFmtId="2" fontId="2" fillId="4" borderId="5" xfId="0" applyNumberFormat="1" applyFont="1" applyFill="1" applyBorder="1" applyAlignment="1" applyProtection="1">
      <alignment horizontal="right" vertical="center" indent="1"/>
    </xf>
    <xf numFmtId="0" fontId="7" fillId="0" borderId="16" xfId="0" applyFont="1" applyBorder="1" applyAlignment="1" applyProtection="1">
      <alignment horizontal="left" vertical="center" indent="1"/>
    </xf>
    <xf numFmtId="164" fontId="7" fillId="4" borderId="14" xfId="1" applyFont="1" applyFill="1" applyBorder="1" applyAlignment="1" applyProtection="1">
      <alignment vertical="center"/>
    </xf>
    <xf numFmtId="0" fontId="7" fillId="0" borderId="16" xfId="0" applyFont="1" applyBorder="1" applyAlignment="1" applyProtection="1">
      <alignment horizontal="center" vertical="center"/>
    </xf>
    <xf numFmtId="0" fontId="2" fillId="0" borderId="14" xfId="0" applyFont="1" applyBorder="1" applyAlignment="1" applyProtection="1">
      <alignment vertical="center"/>
    </xf>
    <xf numFmtId="0" fontId="2" fillId="0" borderId="15" xfId="0" applyFont="1" applyBorder="1" applyAlignment="1" applyProtection="1">
      <alignment horizontal="center" vertical="center"/>
    </xf>
    <xf numFmtId="2" fontId="2" fillId="4" borderId="17" xfId="1" applyNumberFormat="1" applyFont="1" applyFill="1" applyBorder="1" applyAlignment="1" applyProtection="1">
      <alignment horizontal="right" vertical="center" indent="1"/>
    </xf>
    <xf numFmtId="0" fontId="2" fillId="0" borderId="6" xfId="0" applyFont="1" applyBorder="1" applyAlignment="1" applyProtection="1">
      <alignment horizontal="center" vertical="center"/>
    </xf>
    <xf numFmtId="2" fontId="2" fillId="4" borderId="4" xfId="0" applyNumberFormat="1" applyFont="1" applyFill="1" applyBorder="1" applyAlignment="1" applyProtection="1">
      <alignment horizontal="right" vertical="center" indent="1"/>
    </xf>
    <xf numFmtId="0" fontId="2" fillId="0" borderId="24" xfId="0" applyFont="1" applyBorder="1" applyAlignment="1" applyProtection="1">
      <alignment horizontal="center" vertical="center"/>
    </xf>
    <xf numFmtId="2" fontId="2" fillId="4" borderId="6" xfId="0" applyNumberFormat="1" applyFont="1" applyFill="1" applyBorder="1" applyAlignment="1" applyProtection="1">
      <alignment horizontal="right" vertical="center" indent="1"/>
    </xf>
    <xf numFmtId="0" fontId="7" fillId="0" borderId="9" xfId="0" applyFont="1" applyBorder="1" applyAlignment="1" applyProtection="1">
      <alignment horizontal="left" vertical="center" indent="1"/>
    </xf>
    <xf numFmtId="164" fontId="7" fillId="4" borderId="1" xfId="0" applyNumberFormat="1" applyFont="1" applyFill="1" applyBorder="1" applyAlignment="1" applyProtection="1">
      <alignment vertical="center"/>
    </xf>
    <xf numFmtId="0" fontId="7" fillId="0" borderId="10" xfId="0" applyFont="1" applyBorder="1" applyAlignment="1" applyProtection="1">
      <alignment horizontal="center" vertical="center"/>
    </xf>
    <xf numFmtId="0" fontId="23" fillId="0" borderId="0" xfId="0" applyFont="1" applyBorder="1" applyAlignment="1" applyProtection="1">
      <alignment vertical="center"/>
    </xf>
    <xf numFmtId="164" fontId="2" fillId="3" borderId="4" xfId="0" applyNumberFormat="1" applyFont="1" applyFill="1" applyBorder="1" applyAlignment="1" applyProtection="1">
      <alignment vertical="center"/>
    </xf>
    <xf numFmtId="0" fontId="2" fillId="0" borderId="4" xfId="0" applyFont="1" applyBorder="1" applyAlignment="1" applyProtection="1">
      <alignment horizontal="left" vertical="center" wrapText="1" indent="1"/>
    </xf>
    <xf numFmtId="0" fontId="2" fillId="0" borderId="25" xfId="0" applyFont="1" applyBorder="1" applyAlignment="1" applyProtection="1">
      <alignment horizontal="center" vertical="center"/>
    </xf>
    <xf numFmtId="164" fontId="2" fillId="3" borderId="5" xfId="1" applyFont="1" applyFill="1" applyBorder="1" applyAlignment="1" applyProtection="1">
      <alignment vertical="center"/>
    </xf>
    <xf numFmtId="0" fontId="2" fillId="0" borderId="19" xfId="0" applyFont="1" applyBorder="1" applyAlignment="1" applyProtection="1">
      <alignment vertical="center" wrapText="1"/>
    </xf>
    <xf numFmtId="169" fontId="2" fillId="3" borderId="7" xfId="0" applyNumberFormat="1" applyFont="1" applyFill="1" applyBorder="1" applyAlignment="1" applyProtection="1">
      <alignment horizontal="right" vertical="center" indent="1"/>
    </xf>
    <xf numFmtId="168" fontId="2" fillId="4" borderId="26" xfId="0" applyNumberFormat="1" applyFont="1" applyFill="1" applyBorder="1" applyAlignment="1" applyProtection="1">
      <alignment horizontal="center" vertical="center"/>
    </xf>
    <xf numFmtId="2" fontId="2" fillId="4" borderId="26" xfId="0" applyNumberFormat="1" applyFont="1" applyFill="1" applyBorder="1" applyAlignment="1" applyProtection="1">
      <alignment horizontal="right" vertical="center" indent="1"/>
    </xf>
    <xf numFmtId="43" fontId="2" fillId="0" borderId="27" xfId="0" applyNumberFormat="1" applyFont="1" applyFill="1" applyBorder="1" applyAlignment="1" applyProtection="1">
      <alignment horizontal="center" vertical="center"/>
    </xf>
    <xf numFmtId="2" fontId="2" fillId="4" borderId="28" xfId="0" applyNumberFormat="1" applyFont="1" applyFill="1" applyBorder="1" applyAlignment="1" applyProtection="1">
      <alignment horizontal="right" vertical="center" indent="1"/>
    </xf>
    <xf numFmtId="0" fontId="2" fillId="0" borderId="29" xfId="0" applyFont="1" applyBorder="1" applyAlignment="1" applyProtection="1">
      <alignment horizontal="center" vertical="center"/>
    </xf>
    <xf numFmtId="168" fontId="2" fillId="4" borderId="4" xfId="0" applyNumberFormat="1" applyFont="1" applyFill="1" applyBorder="1" applyAlignment="1" applyProtection="1">
      <alignment horizontal="center" vertical="center"/>
    </xf>
    <xf numFmtId="43" fontId="2" fillId="0" borderId="25" xfId="0" applyNumberFormat="1" applyFont="1" applyFill="1" applyBorder="1" applyAlignment="1" applyProtection="1">
      <alignment horizontal="center" vertical="center"/>
    </xf>
    <xf numFmtId="168" fontId="2" fillId="4" borderId="5" xfId="0" applyNumberFormat="1" applyFont="1" applyFill="1" applyBorder="1" applyAlignment="1" applyProtection="1">
      <alignment horizontal="center" vertical="center"/>
    </xf>
    <xf numFmtId="43" fontId="2" fillId="0" borderId="30" xfId="0" applyNumberFormat="1" applyFont="1" applyFill="1" applyBorder="1" applyAlignment="1" applyProtection="1">
      <alignment horizontal="center" vertical="center"/>
    </xf>
    <xf numFmtId="169" fontId="2" fillId="0" borderId="0" xfId="0" applyNumberFormat="1" applyFont="1" applyAlignment="1" applyProtection="1">
      <alignment vertical="center"/>
    </xf>
    <xf numFmtId="0" fontId="11" fillId="0" borderId="8" xfId="0" applyFont="1" applyBorder="1" applyAlignment="1" applyProtection="1">
      <alignment horizontal="left" vertical="center" indent="1"/>
    </xf>
    <xf numFmtId="0" fontId="9" fillId="0" borderId="8" xfId="0" applyFont="1" applyBorder="1" applyAlignment="1" applyProtection="1">
      <alignment horizontal="center" vertical="center"/>
    </xf>
    <xf numFmtId="0" fontId="9" fillId="0" borderId="8" xfId="0" applyFont="1" applyBorder="1" applyAlignment="1" applyProtection="1">
      <alignment vertical="center"/>
    </xf>
    <xf numFmtId="0" fontId="9" fillId="0" borderId="10" xfId="0" applyFont="1" applyBorder="1" applyAlignment="1" applyProtection="1">
      <alignment horizontal="center" vertical="center"/>
    </xf>
    <xf numFmtId="165" fontId="9" fillId="4" borderId="1" xfId="1" applyNumberFormat="1" applyFont="1" applyFill="1" applyBorder="1" applyAlignment="1" applyProtection="1">
      <alignment horizontal="right" vertical="center" indent="1"/>
    </xf>
    <xf numFmtId="169" fontId="9" fillId="0" borderId="0" xfId="0" applyNumberFormat="1" applyFont="1" applyAlignment="1" applyProtection="1">
      <alignment vertical="center"/>
    </xf>
    <xf numFmtId="0" fontId="3" fillId="0" borderId="0" xfId="0" applyFont="1" applyAlignment="1" applyProtection="1">
      <alignment horizontal="left" vertical="center" indent="1"/>
    </xf>
    <xf numFmtId="0" fontId="3" fillId="0" borderId="0" xfId="0" applyFont="1" applyAlignment="1" applyProtection="1">
      <alignment horizontal="center" vertical="center"/>
    </xf>
    <xf numFmtId="0" fontId="3" fillId="0" borderId="0" xfId="0" applyFont="1" applyAlignment="1" applyProtection="1">
      <alignment vertical="center"/>
    </xf>
    <xf numFmtId="0" fontId="16" fillId="0" borderId="10" xfId="0" applyFont="1" applyBorder="1" applyAlignment="1" applyProtection="1">
      <alignment horizontal="center" vertical="center"/>
    </xf>
    <xf numFmtId="165" fontId="9" fillId="3" borderId="1" xfId="1" applyNumberFormat="1" applyFont="1" applyFill="1" applyBorder="1" applyAlignment="1" applyProtection="1">
      <alignment horizontal="right" vertical="center" indent="1"/>
    </xf>
    <xf numFmtId="0" fontId="2" fillId="0" borderId="23" xfId="0" applyFont="1" applyBorder="1" applyAlignment="1" applyProtection="1">
      <alignment horizontal="left" vertical="center" indent="1"/>
    </xf>
    <xf numFmtId="2" fontId="2" fillId="4" borderId="23" xfId="0" applyNumberFormat="1" applyFont="1" applyFill="1" applyBorder="1" applyAlignment="1" applyProtection="1">
      <alignment horizontal="right" vertical="center" indent="1"/>
    </xf>
    <xf numFmtId="2" fontId="2" fillId="3" borderId="14" xfId="0" applyNumberFormat="1" applyFont="1" applyFill="1" applyBorder="1" applyAlignment="1" applyProtection="1">
      <alignment horizontal="right" vertical="center" indent="1"/>
    </xf>
    <xf numFmtId="0" fontId="2" fillId="0" borderId="16" xfId="0" applyFont="1" applyBorder="1" applyAlignment="1" applyProtection="1">
      <alignment horizontal="center" vertical="center"/>
    </xf>
    <xf numFmtId="0" fontId="11" fillId="0" borderId="14" xfId="0" applyFont="1" applyBorder="1" applyAlignment="1" applyProtection="1">
      <alignment horizontal="left" vertical="center" indent="1"/>
    </xf>
    <xf numFmtId="0" fontId="9" fillId="0" borderId="14" xfId="0" applyFont="1" applyBorder="1" applyAlignment="1" applyProtection="1">
      <alignment horizontal="center" vertical="center"/>
    </xf>
    <xf numFmtId="0" fontId="16" fillId="0" borderId="15" xfId="0" applyFont="1" applyBorder="1" applyAlignment="1" applyProtection="1">
      <alignment horizontal="center" vertical="center"/>
    </xf>
    <xf numFmtId="0" fontId="9" fillId="5" borderId="31" xfId="0" applyFont="1" applyFill="1" applyBorder="1" applyAlignment="1" applyProtection="1">
      <alignment horizontal="center" vertical="center"/>
    </xf>
    <xf numFmtId="0" fontId="9" fillId="5" borderId="31" xfId="0" applyFont="1" applyFill="1" applyBorder="1" applyAlignment="1" applyProtection="1">
      <alignment vertical="center"/>
    </xf>
    <xf numFmtId="165" fontId="9" fillId="5" borderId="32" xfId="1" applyNumberFormat="1" applyFont="1" applyFill="1" applyBorder="1" applyAlignment="1" applyProtection="1">
      <alignment horizontal="right" vertical="center" indent="1"/>
    </xf>
    <xf numFmtId="0" fontId="2" fillId="5" borderId="33" xfId="0" applyFont="1" applyFill="1" applyBorder="1" applyAlignment="1" applyProtection="1">
      <alignment horizontal="center" vertical="center"/>
    </xf>
    <xf numFmtId="0" fontId="29" fillId="0" borderId="0" xfId="0" applyFont="1" applyAlignment="1" applyProtection="1">
      <alignment vertical="center"/>
    </xf>
    <xf numFmtId="0" fontId="21" fillId="0" borderId="0" xfId="0" applyFont="1" applyAlignment="1" applyProtection="1">
      <alignment vertical="center"/>
    </xf>
    <xf numFmtId="0" fontId="28" fillId="0" borderId="0" xfId="0" applyFont="1" applyAlignment="1" applyProtection="1">
      <alignment vertical="center" wrapText="1"/>
    </xf>
    <xf numFmtId="0" fontId="28" fillId="0" borderId="0" xfId="0" applyFont="1" applyAlignment="1" applyProtection="1">
      <alignment horizontal="left" vertical="center" indent="1"/>
    </xf>
    <xf numFmtId="0" fontId="18" fillId="0" borderId="0" xfId="0" applyFont="1" applyBorder="1" applyAlignment="1" applyProtection="1">
      <alignment horizontal="left" vertical="center" indent="1"/>
    </xf>
    <xf numFmtId="0" fontId="7" fillId="0" borderId="0" xfId="0" applyFont="1" applyBorder="1" applyAlignment="1" applyProtection="1">
      <alignment horizontal="left" vertical="center" indent="1"/>
    </xf>
    <xf numFmtId="0" fontId="2" fillId="6" borderId="0" xfId="0" applyFont="1" applyFill="1" applyAlignment="1" applyProtection="1">
      <alignment vertical="center"/>
    </xf>
    <xf numFmtId="166" fontId="2" fillId="0" borderId="7" xfId="0" applyNumberFormat="1" applyFont="1" applyBorder="1" applyAlignment="1" applyProtection="1">
      <alignment horizontal="left" vertical="center" indent="1"/>
    </xf>
    <xf numFmtId="166" fontId="2" fillId="0" borderId="13" xfId="0" applyNumberFormat="1" applyFont="1" applyBorder="1" applyAlignment="1" applyProtection="1">
      <alignment horizontal="left" vertical="center" indent="1"/>
    </xf>
    <xf numFmtId="2" fontId="2" fillId="2" borderId="12" xfId="0" applyNumberFormat="1" applyFont="1" applyFill="1" applyBorder="1" applyAlignment="1" applyProtection="1">
      <alignment horizontal="right" vertical="center" indent="1"/>
    </xf>
    <xf numFmtId="2" fontId="2" fillId="2" borderId="7" xfId="0" applyNumberFormat="1" applyFont="1" applyFill="1" applyBorder="1" applyAlignment="1" applyProtection="1">
      <alignment horizontal="right" vertical="center" indent="1"/>
    </xf>
    <xf numFmtId="2" fontId="2" fillId="2" borderId="6" xfId="0" applyNumberFormat="1" applyFont="1" applyFill="1" applyBorder="1" applyAlignment="1" applyProtection="1">
      <alignment horizontal="right" vertical="center" indent="1"/>
    </xf>
    <xf numFmtId="0" fontId="2" fillId="0" borderId="0" xfId="0" applyFont="1" applyFill="1" applyBorder="1" applyAlignment="1" applyProtection="1">
      <alignment vertical="center"/>
    </xf>
    <xf numFmtId="0" fontId="7" fillId="0" borderId="17" xfId="0" applyFont="1" applyBorder="1" applyAlignment="1" applyProtection="1">
      <alignment vertical="center"/>
    </xf>
    <xf numFmtId="0" fontId="14" fillId="0" borderId="18" xfId="0" applyFont="1" applyBorder="1" applyAlignment="1" applyProtection="1">
      <alignment horizontal="center" vertical="center"/>
    </xf>
    <xf numFmtId="0" fontId="32" fillId="0" borderId="0" xfId="0" applyFont="1" applyBorder="1" applyAlignment="1" applyProtection="1">
      <alignment horizontal="left" vertical="center" indent="1"/>
    </xf>
    <xf numFmtId="0" fontId="2" fillId="0" borderId="17" xfId="0" applyFont="1" applyBorder="1" applyAlignment="1" applyProtection="1">
      <alignment horizontal="left" vertical="center" indent="1"/>
    </xf>
    <xf numFmtId="0" fontId="32" fillId="0" borderId="18" xfId="0" applyFont="1" applyBorder="1" applyAlignment="1" applyProtection="1">
      <alignment horizontal="center" vertical="center"/>
    </xf>
    <xf numFmtId="2" fontId="2" fillId="3" borderId="0" xfId="0" applyNumberFormat="1" applyFont="1" applyFill="1" applyBorder="1" applyAlignment="1" applyProtection="1">
      <alignment horizontal="right" vertical="center" indent="1"/>
      <protection locked="0"/>
    </xf>
    <xf numFmtId="2" fontId="2" fillId="3" borderId="6" xfId="0" applyNumberFormat="1" applyFont="1" applyFill="1" applyBorder="1" applyAlignment="1" applyProtection="1">
      <alignment horizontal="right" vertical="center" indent="1"/>
      <protection locked="0"/>
    </xf>
    <xf numFmtId="2" fontId="2" fillId="3" borderId="5" xfId="0" applyNumberFormat="1" applyFont="1" applyFill="1" applyBorder="1" applyAlignment="1" applyProtection="1">
      <alignment horizontal="right" vertical="center" indent="1"/>
    </xf>
    <xf numFmtId="4" fontId="2" fillId="7" borderId="0" xfId="0" applyNumberFormat="1" applyFont="1" applyFill="1" applyAlignment="1" applyProtection="1">
      <alignment horizontal="right" vertical="center" indent="1"/>
    </xf>
    <xf numFmtId="4" fontId="15" fillId="7" borderId="0" xfId="0" applyNumberFormat="1" applyFont="1" applyFill="1" applyAlignment="1" applyProtection="1">
      <alignment horizontal="center" vertical="center"/>
    </xf>
    <xf numFmtId="0" fontId="2" fillId="7" borderId="0" xfId="0" applyFont="1" applyFill="1" applyAlignment="1" applyProtection="1">
      <alignment horizontal="center" vertical="center"/>
    </xf>
    <xf numFmtId="0" fontId="2" fillId="7" borderId="0" xfId="0" applyFont="1" applyFill="1" applyAlignment="1" applyProtection="1">
      <alignment vertical="center"/>
    </xf>
    <xf numFmtId="2" fontId="2" fillId="3" borderId="5" xfId="0" applyNumberFormat="1" applyFont="1" applyFill="1" applyBorder="1" applyAlignment="1" applyProtection="1">
      <alignment horizontal="right" vertical="center" indent="1"/>
      <protection locked="0"/>
    </xf>
    <xf numFmtId="0" fontId="6" fillId="0" borderId="1" xfId="0" applyFont="1" applyBorder="1" applyAlignment="1" applyProtection="1">
      <alignment horizontal="left" vertical="center" wrapText="1" indent="1"/>
    </xf>
    <xf numFmtId="0" fontId="2" fillId="0" borderId="21" xfId="0" applyFont="1" applyBorder="1" applyAlignment="1" applyProtection="1">
      <alignment vertical="center" wrapText="1"/>
    </xf>
    <xf numFmtId="0" fontId="9" fillId="0" borderId="9" xfId="0" applyFont="1" applyBorder="1" applyAlignment="1" applyProtection="1">
      <alignment horizontal="left" vertical="center" wrapText="1" indent="1"/>
    </xf>
    <xf numFmtId="2" fontId="2" fillId="2" borderId="17" xfId="0" applyNumberFormat="1" applyFont="1" applyFill="1" applyBorder="1" applyAlignment="1" applyProtection="1">
      <alignment horizontal="right" vertical="center" indent="1"/>
      <protection locked="0"/>
    </xf>
    <xf numFmtId="0" fontId="2" fillId="0" borderId="23" xfId="0" applyFont="1" applyBorder="1" applyAlignment="1" applyProtection="1">
      <alignment horizontal="center" vertical="center"/>
    </xf>
    <xf numFmtId="0" fontId="11" fillId="5" borderId="31" xfId="0" quotePrefix="1" applyFont="1" applyFill="1" applyBorder="1" applyAlignment="1" applyProtection="1">
      <alignment horizontal="left" vertical="center" indent="1"/>
    </xf>
    <xf numFmtId="0" fontId="9" fillId="5" borderId="34" xfId="0" applyFont="1" applyFill="1" applyBorder="1" applyAlignment="1" applyProtection="1">
      <alignment horizontal="left" vertical="center" wrapText="1" indent="1"/>
    </xf>
    <xf numFmtId="0" fontId="2" fillId="2" borderId="9" xfId="0" applyFont="1" applyFill="1" applyBorder="1" applyAlignment="1" applyProtection="1">
      <alignment horizontal="left" vertical="center"/>
    </xf>
    <xf numFmtId="0" fontId="2" fillId="3" borderId="9" xfId="0" applyFont="1" applyFill="1" applyBorder="1" applyAlignment="1" applyProtection="1">
      <alignment horizontal="left" vertical="center"/>
    </xf>
    <xf numFmtId="4" fontId="2" fillId="0" borderId="20" xfId="0" applyNumberFormat="1" applyFont="1" applyBorder="1" applyAlignment="1" applyProtection="1">
      <alignment horizontal="left" vertical="center" indent="1"/>
    </xf>
    <xf numFmtId="4" fontId="2" fillId="0" borderId="21" xfId="0" applyNumberFormat="1" applyFont="1" applyBorder="1" applyAlignment="1" applyProtection="1">
      <alignment horizontal="left" vertical="center" indent="1"/>
    </xf>
    <xf numFmtId="0" fontId="2" fillId="0" borderId="20" xfId="0" applyFont="1" applyBorder="1" applyAlignment="1" applyProtection="1">
      <alignment horizontal="left" vertical="center"/>
    </xf>
    <xf numFmtId="0" fontId="2" fillId="0" borderId="0" xfId="0" applyFont="1" applyAlignment="1" applyProtection="1">
      <alignment horizontal="left" vertical="center"/>
    </xf>
    <xf numFmtId="0" fontId="9" fillId="0" borderId="0" xfId="0" applyFont="1" applyBorder="1" applyAlignment="1" applyProtection="1">
      <alignment vertical="center"/>
    </xf>
    <xf numFmtId="0" fontId="2" fillId="0" borderId="5" xfId="0" applyFont="1" applyBorder="1" applyAlignment="1" applyProtection="1">
      <alignment horizontal="left" vertical="center" wrapText="1" indent="1"/>
    </xf>
    <xf numFmtId="0" fontId="4" fillId="0" borderId="0" xfId="0" quotePrefix="1" applyFont="1" applyBorder="1" applyAlignment="1" applyProtection="1">
      <alignment vertical="center"/>
    </xf>
    <xf numFmtId="0" fontId="11" fillId="5" borderId="31" xfId="0" applyFont="1" applyFill="1" applyBorder="1" applyAlignment="1" applyProtection="1">
      <alignment horizontal="left" vertical="center"/>
    </xf>
    <xf numFmtId="49" fontId="17" fillId="2" borderId="0" xfId="0" applyNumberFormat="1" applyFont="1" applyFill="1" applyBorder="1" applyAlignment="1" applyProtection="1">
      <alignment vertical="center"/>
      <protection locked="0"/>
    </xf>
    <xf numFmtId="0" fontId="2" fillId="0" borderId="18" xfId="0" applyFont="1" applyBorder="1" applyAlignment="1" applyProtection="1">
      <alignment horizontal="left" vertical="center"/>
    </xf>
    <xf numFmtId="0" fontId="2" fillId="0" borderId="17" xfId="0" applyFont="1" applyBorder="1" applyAlignment="1" applyProtection="1">
      <alignment horizontal="left" vertical="center"/>
    </xf>
    <xf numFmtId="0" fontId="12" fillId="0" borderId="0" xfId="0" applyFont="1" applyAlignment="1" applyProtection="1">
      <alignment horizontal="left" vertical="center" wrapText="1" indent="1"/>
    </xf>
    <xf numFmtId="0" fontId="7" fillId="0" borderId="16" xfId="0" applyFont="1" applyBorder="1" applyAlignment="1" applyProtection="1">
      <alignment horizontal="center" vertical="center" wrapText="1"/>
    </xf>
    <xf numFmtId="0" fontId="36" fillId="5" borderId="31" xfId="0" applyFont="1" applyFill="1" applyBorder="1" applyAlignment="1" applyProtection="1">
      <alignment horizontal="left" vertical="center" indent="1"/>
    </xf>
    <xf numFmtId="0" fontId="2" fillId="2" borderId="10" xfId="0" applyFont="1" applyFill="1" applyBorder="1" applyAlignment="1">
      <alignment vertical="center"/>
    </xf>
    <xf numFmtId="0" fontId="2" fillId="3" borderId="10" xfId="0" applyFont="1" applyFill="1" applyBorder="1" applyAlignment="1">
      <alignment vertical="center"/>
    </xf>
    <xf numFmtId="0" fontId="2" fillId="4" borderId="9" xfId="0" applyFont="1" applyFill="1" applyBorder="1" applyAlignment="1" applyProtection="1">
      <alignment horizontal="left" vertical="center"/>
    </xf>
    <xf numFmtId="0" fontId="2" fillId="4" borderId="10" xfId="0" applyFont="1" applyFill="1" applyBorder="1" applyAlignment="1">
      <alignment vertical="center"/>
    </xf>
    <xf numFmtId="0" fontId="2" fillId="0" borderId="2" xfId="0" applyFont="1" applyBorder="1" applyAlignment="1" applyProtection="1">
      <alignment vertical="center" wrapText="1"/>
    </xf>
    <xf numFmtId="0" fontId="2" fillId="0" borderId="16" xfId="0" applyFont="1" applyBorder="1" applyAlignment="1" applyProtection="1">
      <alignment vertical="center" wrapText="1"/>
    </xf>
    <xf numFmtId="0" fontId="27" fillId="0" borderId="0" xfId="0" applyFont="1" applyFill="1" applyAlignment="1" applyProtection="1">
      <alignment vertical="center" wrapText="1"/>
    </xf>
    <xf numFmtId="0" fontId="2" fillId="0" borderId="0" xfId="0" applyFont="1" applyBorder="1" applyAlignment="1" applyProtection="1">
      <alignment horizontal="left" vertical="center"/>
    </xf>
    <xf numFmtId="0" fontId="18" fillId="0" borderId="21" xfId="0" applyFont="1" applyBorder="1" applyAlignment="1" applyProtection="1">
      <alignment horizontal="left" vertical="center" indent="1"/>
    </xf>
    <xf numFmtId="0" fontId="18" fillId="0" borderId="3" xfId="0" applyFont="1" applyBorder="1" applyAlignment="1" applyProtection="1">
      <alignment horizontal="center" vertical="center"/>
    </xf>
    <xf numFmtId="0" fontId="19" fillId="0" borderId="20" xfId="0" applyFont="1" applyBorder="1" applyAlignment="1" applyProtection="1">
      <alignment horizontal="center" vertical="center"/>
    </xf>
    <xf numFmtId="0" fontId="4" fillId="0" borderId="9" xfId="0" applyFont="1" applyBorder="1" applyAlignment="1" applyProtection="1">
      <alignment horizontal="left" vertical="center" wrapText="1" indent="1"/>
    </xf>
    <xf numFmtId="0" fontId="4" fillId="0" borderId="19" xfId="0" applyFont="1" applyBorder="1" applyAlignment="1" applyProtection="1">
      <alignment horizontal="left" vertical="center" wrapText="1" indent="1"/>
    </xf>
    <xf numFmtId="0" fontId="4" fillId="5" borderId="34" xfId="0" applyFont="1" applyFill="1" applyBorder="1" applyAlignment="1" applyProtection="1">
      <alignment horizontal="left" vertical="center" wrapText="1" indent="1"/>
    </xf>
    <xf numFmtId="2" fontId="2" fillId="2" borderId="13" xfId="0" applyNumberFormat="1" applyFont="1" applyFill="1" applyBorder="1" applyAlignment="1" applyProtection="1">
      <alignment horizontal="right" vertical="center" indent="1"/>
    </xf>
    <xf numFmtId="0" fontId="2" fillId="0" borderId="4" xfId="0" applyFont="1" applyFill="1" applyBorder="1" applyAlignment="1" applyProtection="1">
      <alignment horizontal="left" vertical="center" indent="1"/>
    </xf>
    <xf numFmtId="0" fontId="2" fillId="0" borderId="5" xfId="0" applyFont="1" applyFill="1" applyBorder="1" applyAlignment="1" applyProtection="1">
      <alignment horizontal="left" vertical="center" indent="1"/>
    </xf>
    <xf numFmtId="164" fontId="2" fillId="3" borderId="26" xfId="0" applyNumberFormat="1" applyFont="1" applyFill="1" applyBorder="1" applyAlignment="1" applyProtection="1">
      <alignment vertical="center"/>
    </xf>
    <xf numFmtId="0" fontId="2" fillId="0" borderId="26" xfId="0" applyFont="1" applyBorder="1" applyAlignment="1" applyProtection="1">
      <alignment horizontal="center" vertical="center"/>
    </xf>
    <xf numFmtId="2" fontId="2" fillId="4" borderId="26" xfId="1" applyNumberFormat="1" applyFont="1" applyFill="1" applyBorder="1" applyAlignment="1" applyProtection="1">
      <alignment horizontal="right" vertical="center" indent="1"/>
    </xf>
    <xf numFmtId="0" fontId="2" fillId="0" borderId="27" xfId="0" applyFont="1" applyBorder="1" applyAlignment="1" applyProtection="1">
      <alignment horizontal="center" vertical="center"/>
    </xf>
    <xf numFmtId="2" fontId="2" fillId="3" borderId="6" xfId="0" applyNumberFormat="1" applyFont="1" applyFill="1" applyBorder="1" applyAlignment="1" applyProtection="1">
      <alignment horizontal="right" vertical="center" indent="1"/>
    </xf>
    <xf numFmtId="0" fontId="4" fillId="0" borderId="8" xfId="0" applyFont="1" applyBorder="1" applyAlignment="1" applyProtection="1">
      <alignment horizontal="center" vertical="center"/>
    </xf>
    <xf numFmtId="165" fontId="4" fillId="4" borderId="1" xfId="1" applyNumberFormat="1" applyFont="1" applyFill="1" applyBorder="1" applyAlignment="1" applyProtection="1">
      <alignment horizontal="right" vertical="center" indent="1"/>
    </xf>
    <xf numFmtId="0" fontId="12" fillId="8" borderId="0" xfId="0" applyFont="1" applyFill="1" applyAlignment="1" applyProtection="1">
      <alignment horizontal="left" vertical="center" indent="1"/>
    </xf>
    <xf numFmtId="0" fontId="2" fillId="8" borderId="0" xfId="0" applyFont="1" applyFill="1" applyAlignment="1" applyProtection="1">
      <alignment vertical="center"/>
    </xf>
    <xf numFmtId="0" fontId="2" fillId="0" borderId="4" xfId="0" applyFont="1" applyFill="1" applyBorder="1" applyAlignment="1" applyProtection="1">
      <alignment horizontal="left" vertical="center" wrapText="1" indent="1"/>
    </xf>
    <xf numFmtId="0" fontId="9" fillId="8" borderId="0" xfId="0" applyFont="1" applyFill="1" applyAlignment="1" applyProtection="1">
      <alignment vertical="center"/>
    </xf>
    <xf numFmtId="0" fontId="2" fillId="8" borderId="0" xfId="0" applyFont="1" applyFill="1" applyAlignment="1" applyProtection="1">
      <alignment horizontal="left" vertical="center" indent="1"/>
    </xf>
    <xf numFmtId="4" fontId="2" fillId="8" borderId="0" xfId="0" applyNumberFormat="1" applyFont="1" applyFill="1" applyAlignment="1" applyProtection="1">
      <alignment horizontal="right" vertical="center" indent="1"/>
    </xf>
    <xf numFmtId="0" fontId="2" fillId="8" borderId="0" xfId="0" applyFont="1" applyFill="1" applyAlignment="1" applyProtection="1">
      <alignment horizontal="center" vertical="center"/>
    </xf>
    <xf numFmtId="0" fontId="4" fillId="0" borderId="0" xfId="0" quotePrefix="1" applyFont="1" applyBorder="1" applyAlignment="1" applyProtection="1">
      <alignment vertical="center" wrapText="1"/>
    </xf>
    <xf numFmtId="4" fontId="3" fillId="4" borderId="1" xfId="0" applyNumberFormat="1" applyFont="1" applyFill="1" applyBorder="1" applyAlignment="1" applyProtection="1">
      <alignment horizontal="right" vertical="center" indent="1"/>
    </xf>
    <xf numFmtId="4" fontId="3" fillId="2" borderId="1" xfId="0" applyNumberFormat="1" applyFont="1" applyFill="1" applyBorder="1" applyAlignment="1" applyProtection="1">
      <alignment horizontal="right" vertical="center" indent="1"/>
      <protection locked="0"/>
    </xf>
    <xf numFmtId="4" fontId="22" fillId="4" borderId="1" xfId="0" applyNumberFormat="1" applyFont="1" applyFill="1" applyBorder="1" applyAlignment="1" applyProtection="1">
      <alignment horizontal="right" vertical="center" indent="1"/>
    </xf>
    <xf numFmtId="0" fontId="7" fillId="0" borderId="19" xfId="0" applyFont="1" applyBorder="1" applyAlignment="1" applyProtection="1">
      <alignment horizontal="left" vertical="center" indent="1"/>
    </xf>
    <xf numFmtId="0" fontId="7" fillId="0" borderId="19" xfId="0" applyFont="1" applyBorder="1" applyAlignment="1" applyProtection="1">
      <alignment horizontal="left" vertical="center"/>
    </xf>
    <xf numFmtId="0" fontId="2" fillId="0" borderId="14" xfId="0" applyFont="1" applyBorder="1" applyAlignment="1" applyProtection="1">
      <alignment horizontal="left" vertical="center"/>
    </xf>
    <xf numFmtId="0" fontId="2" fillId="0" borderId="15" xfId="0" applyFont="1" applyBorder="1" applyAlignment="1" applyProtection="1">
      <alignment horizontal="left" vertical="center"/>
    </xf>
    <xf numFmtId="2" fontId="2" fillId="4" borderId="2" xfId="0" applyNumberFormat="1" applyFont="1" applyFill="1" applyBorder="1" applyAlignment="1" applyProtection="1">
      <alignment horizontal="right" vertical="center" indent="1"/>
    </xf>
    <xf numFmtId="2" fontId="2" fillId="4" borderId="22" xfId="0" applyNumberFormat="1" applyFont="1" applyFill="1" applyBorder="1" applyAlignment="1" applyProtection="1">
      <alignment horizontal="right" vertical="center" indent="1"/>
    </xf>
    <xf numFmtId="0" fontId="22" fillId="0" borderId="0" xfId="0" applyFont="1" applyBorder="1" applyAlignment="1" applyProtection="1">
      <alignment vertical="center"/>
    </xf>
    <xf numFmtId="0" fontId="22" fillId="0" borderId="18" xfId="0" applyFont="1" applyBorder="1" applyAlignment="1" applyProtection="1">
      <alignment vertical="center"/>
    </xf>
    <xf numFmtId="0" fontId="22" fillId="0" borderId="0" xfId="0" applyFont="1" applyBorder="1" applyAlignment="1" applyProtection="1">
      <alignment vertical="center" wrapText="1"/>
    </xf>
    <xf numFmtId="166" fontId="2" fillId="0" borderId="4" xfId="0" applyNumberFormat="1" applyFont="1" applyBorder="1" applyAlignment="1" applyProtection="1">
      <alignment horizontal="left" vertical="center" indent="1"/>
    </xf>
    <xf numFmtId="164" fontId="2" fillId="3" borderId="16" xfId="1" applyFont="1" applyFill="1" applyBorder="1" applyAlignment="1" applyProtection="1">
      <alignment vertical="center"/>
    </xf>
    <xf numFmtId="0" fontId="2" fillId="0" borderId="35" xfId="0" applyFont="1" applyBorder="1" applyAlignment="1" applyProtection="1">
      <alignment horizontal="center" vertical="center"/>
    </xf>
    <xf numFmtId="2" fontId="2" fillId="2" borderId="5" xfId="0" applyNumberFormat="1" applyFont="1" applyFill="1" applyBorder="1" applyAlignment="1" applyProtection="1">
      <alignment horizontal="right" vertical="center" indent="1"/>
      <protection locked="0"/>
    </xf>
    <xf numFmtId="2" fontId="2" fillId="4" borderId="11" xfId="1" applyNumberFormat="1" applyFont="1" applyFill="1" applyBorder="1" applyAlignment="1" applyProtection="1">
      <alignment horizontal="right" vertical="center" indent="1"/>
    </xf>
    <xf numFmtId="2" fontId="2" fillId="4" borderId="5" xfId="1" applyNumberFormat="1" applyFont="1" applyFill="1" applyBorder="1" applyAlignment="1" applyProtection="1">
      <alignment horizontal="right" vertical="center" indent="1"/>
    </xf>
    <xf numFmtId="165" fontId="27" fillId="3" borderId="1" xfId="1" applyNumberFormat="1" applyFont="1" applyFill="1" applyBorder="1" applyAlignment="1" applyProtection="1">
      <alignment horizontal="right" vertical="center" indent="1"/>
    </xf>
    <xf numFmtId="0" fontId="4" fillId="0" borderId="9" xfId="0" applyFont="1" applyBorder="1" applyAlignment="1" applyProtection="1">
      <alignment horizontal="left" vertical="center"/>
    </xf>
    <xf numFmtId="0" fontId="11" fillId="0" borderId="8" xfId="0" applyFont="1" applyBorder="1" applyAlignment="1" applyProtection="1">
      <alignment horizontal="left" vertical="center"/>
    </xf>
    <xf numFmtId="165" fontId="9" fillId="4" borderId="1" xfId="1" applyNumberFormat="1" applyFont="1" applyFill="1" applyBorder="1" applyAlignment="1" applyProtection="1">
      <alignment horizontal="right" vertical="center"/>
    </xf>
    <xf numFmtId="0" fontId="3" fillId="0" borderId="0" xfId="0" applyFont="1" applyAlignment="1" applyProtection="1">
      <alignment horizontal="left" vertical="center"/>
    </xf>
    <xf numFmtId="0" fontId="7" fillId="0" borderId="0" xfId="0" applyFont="1" applyAlignment="1" applyProtection="1">
      <alignment horizontal="left" vertical="center"/>
    </xf>
    <xf numFmtId="0" fontId="4" fillId="0" borderId="0" xfId="0" applyFont="1" applyAlignment="1">
      <alignment vertical="center"/>
    </xf>
    <xf numFmtId="0" fontId="12" fillId="0" borderId="9" xfId="0" applyFont="1" applyBorder="1" applyAlignment="1" applyProtection="1">
      <alignment horizontal="left" vertical="center" indent="1"/>
    </xf>
    <xf numFmtId="0" fontId="2" fillId="0" borderId="1" xfId="0" applyFont="1" applyBorder="1" applyAlignment="1" applyProtection="1">
      <alignment vertical="center"/>
    </xf>
    <xf numFmtId="0" fontId="5" fillId="0" borderId="0" xfId="13"/>
    <xf numFmtId="0" fontId="49" fillId="6" borderId="0" xfId="0" applyFont="1" applyFill="1" applyAlignment="1" applyProtection="1">
      <alignment vertical="center"/>
    </xf>
    <xf numFmtId="4" fontId="2" fillId="0" borderId="8" xfId="0" applyNumberFormat="1" applyFont="1" applyBorder="1" applyAlignment="1" applyProtection="1">
      <alignment horizontal="right" vertical="center" indent="1"/>
    </xf>
    <xf numFmtId="4" fontId="2" fillId="0" borderId="3" xfId="0" applyNumberFormat="1" applyFont="1" applyBorder="1" applyAlignment="1" applyProtection="1">
      <alignment horizontal="right" vertical="center" indent="1"/>
    </xf>
    <xf numFmtId="4" fontId="3" fillId="2" borderId="10" xfId="0" applyNumberFormat="1" applyFont="1" applyFill="1" applyBorder="1" applyAlignment="1" applyProtection="1">
      <alignment horizontal="right" vertical="center" indent="1"/>
      <protection locked="0"/>
    </xf>
    <xf numFmtId="0" fontId="27" fillId="0" borderId="0" xfId="0" applyFont="1" applyFill="1" applyBorder="1" applyAlignment="1" applyProtection="1">
      <alignment vertical="center" wrapText="1"/>
    </xf>
    <xf numFmtId="0" fontId="5" fillId="0" borderId="0" xfId="0" applyFont="1" applyBorder="1" applyAlignment="1" applyProtection="1">
      <alignment horizontal="left" vertical="center" indent="1"/>
    </xf>
    <xf numFmtId="4" fontId="5" fillId="0" borderId="0" xfId="0" applyNumberFormat="1" applyFont="1" applyBorder="1" applyAlignment="1" applyProtection="1">
      <alignment horizontal="right" vertical="center" indent="1"/>
    </xf>
    <xf numFmtId="0" fontId="12" fillId="0" borderId="0" xfId="0" applyFont="1" applyBorder="1" applyAlignment="1" applyProtection="1">
      <alignment horizontal="left" vertical="center" indent="1"/>
    </xf>
    <xf numFmtId="2" fontId="2" fillId="0" borderId="2" xfId="0" applyNumberFormat="1" applyFont="1" applyBorder="1" applyAlignment="1" applyProtection="1">
      <alignment horizontal="left" vertical="center" indent="1"/>
    </xf>
    <xf numFmtId="2" fontId="2" fillId="2" borderId="26" xfId="0" applyNumberFormat="1" applyFont="1" applyFill="1" applyBorder="1" applyAlignment="1" applyProtection="1">
      <alignment horizontal="right" vertical="center" indent="1"/>
      <protection locked="0"/>
    </xf>
    <xf numFmtId="2" fontId="2" fillId="2" borderId="29" xfId="0" applyNumberFormat="1" applyFont="1" applyFill="1" applyBorder="1" applyAlignment="1" applyProtection="1">
      <alignment horizontal="right" vertical="center" indent="1"/>
      <protection locked="0"/>
    </xf>
    <xf numFmtId="0" fontId="3" fillId="0" borderId="18" xfId="0" applyFont="1" applyBorder="1" applyAlignment="1" applyProtection="1">
      <alignment horizontal="center" vertical="center"/>
    </xf>
    <xf numFmtId="2" fontId="2" fillId="2" borderId="0" xfId="13" applyNumberFormat="1" applyFont="1" applyFill="1" applyBorder="1" applyAlignment="1" applyProtection="1">
      <alignment horizontal="right" vertical="center" indent="1"/>
    </xf>
    <xf numFmtId="2" fontId="2" fillId="2" borderId="7" xfId="13" applyNumberFormat="1" applyFont="1" applyFill="1" applyBorder="1" applyAlignment="1" applyProtection="1">
      <alignment horizontal="right" vertical="center" indent="1"/>
    </xf>
    <xf numFmtId="2" fontId="2" fillId="2" borderId="6" xfId="13" applyNumberFormat="1" applyFont="1" applyFill="1" applyBorder="1" applyAlignment="1" applyProtection="1">
      <alignment horizontal="right" vertical="center" indent="1"/>
    </xf>
    <xf numFmtId="0" fontId="2" fillId="0" borderId="2" xfId="0" applyFont="1" applyFill="1" applyBorder="1" applyAlignment="1" applyProtection="1">
      <alignment horizontal="left" vertical="center" indent="1"/>
    </xf>
    <xf numFmtId="165" fontId="4" fillId="4" borderId="1" xfId="5" applyNumberFormat="1" applyFont="1" applyFill="1" applyBorder="1" applyAlignment="1" applyProtection="1">
      <alignment horizontal="right" vertical="center" indent="1"/>
    </xf>
    <xf numFmtId="0" fontId="4" fillId="0" borderId="0" xfId="0" applyFont="1" applyBorder="1" applyAlignment="1" applyProtection="1">
      <alignment vertical="center" wrapText="1"/>
    </xf>
    <xf numFmtId="0" fontId="2" fillId="0" borderId="17" xfId="0" applyFont="1" applyFill="1" applyBorder="1" applyAlignment="1" applyProtection="1">
      <alignment horizontal="center" vertical="center"/>
    </xf>
    <xf numFmtId="0" fontId="12" fillId="0" borderId="14" xfId="0" applyFont="1" applyBorder="1" applyAlignment="1" applyProtection="1">
      <alignment horizontal="left" vertical="center" wrapText="1"/>
    </xf>
    <xf numFmtId="0" fontId="4" fillId="0" borderId="0" xfId="13" applyFont="1" applyAlignment="1">
      <alignment horizontal="center"/>
    </xf>
    <xf numFmtId="0" fontId="4" fillId="0" borderId="0" xfId="13" applyFont="1"/>
    <xf numFmtId="0" fontId="5" fillId="0" borderId="36" xfId="13" applyBorder="1"/>
    <xf numFmtId="0" fontId="4" fillId="0" borderId="34" xfId="13" applyFont="1" applyBorder="1"/>
    <xf numFmtId="0" fontId="4" fillId="0" borderId="0" xfId="13" applyFont="1" applyFill="1" applyBorder="1"/>
    <xf numFmtId="2" fontId="5" fillId="0" borderId="36" xfId="13" applyNumberFormat="1" applyFont="1" applyFill="1" applyBorder="1"/>
    <xf numFmtId="14" fontId="4" fillId="0" borderId="0" xfId="13" applyNumberFormat="1" applyFont="1"/>
    <xf numFmtId="0" fontId="3" fillId="0" borderId="0" xfId="13" applyFont="1" applyAlignment="1">
      <alignment horizontal="center"/>
    </xf>
    <xf numFmtId="0" fontId="5" fillId="0" borderId="14" xfId="13" applyBorder="1" applyAlignment="1">
      <alignment horizontal="center"/>
    </xf>
    <xf numFmtId="2" fontId="5" fillId="0" borderId="37" xfId="13" applyNumberFormat="1" applyBorder="1"/>
    <xf numFmtId="0" fontId="3" fillId="0" borderId="38" xfId="13" applyFont="1" applyBorder="1" applyAlignment="1">
      <alignment horizontal="center"/>
    </xf>
    <xf numFmtId="0" fontId="6" fillId="0" borderId="0" xfId="13" applyFont="1" applyFill="1" applyBorder="1"/>
    <xf numFmtId="2" fontId="7" fillId="0" borderId="24" xfId="13" applyNumberFormat="1" applyFont="1" applyFill="1" applyBorder="1"/>
    <xf numFmtId="0" fontId="5" fillId="0" borderId="39" xfId="13" applyBorder="1" applyAlignment="1">
      <alignment horizontal="center"/>
    </xf>
    <xf numFmtId="0" fontId="5" fillId="0" borderId="40" xfId="13" applyBorder="1" applyAlignment="1">
      <alignment horizontal="center"/>
    </xf>
    <xf numFmtId="0" fontId="5" fillId="0" borderId="41" xfId="13" applyBorder="1" applyAlignment="1">
      <alignment horizontal="center"/>
    </xf>
    <xf numFmtId="0" fontId="5" fillId="0" borderId="42" xfId="13" applyBorder="1" applyAlignment="1">
      <alignment horizontal="center"/>
    </xf>
    <xf numFmtId="0" fontId="5" fillId="0" borderId="43" xfId="13" applyBorder="1" applyAlignment="1">
      <alignment horizontal="center"/>
    </xf>
    <xf numFmtId="0" fontId="4" fillId="0" borderId="36" xfId="13" applyFont="1" applyFill="1" applyBorder="1"/>
    <xf numFmtId="0" fontId="5" fillId="0" borderId="0" xfId="13" applyFill="1"/>
    <xf numFmtId="2" fontId="5" fillId="4" borderId="44" xfId="13" applyNumberFormat="1" applyFill="1" applyBorder="1"/>
    <xf numFmtId="2" fontId="5" fillId="4" borderId="45" xfId="13" applyNumberFormat="1" applyFill="1" applyBorder="1"/>
    <xf numFmtId="2" fontId="5" fillId="4" borderId="36" xfId="13" applyNumberFormat="1" applyFont="1" applyFill="1" applyBorder="1"/>
    <xf numFmtId="9" fontId="45" fillId="2" borderId="46" xfId="10" applyNumberFormat="1" applyFont="1" applyFill="1" applyBorder="1" applyProtection="1">
      <protection locked="0"/>
    </xf>
    <xf numFmtId="0" fontId="4" fillId="0" borderId="31" xfId="13" applyFont="1" applyBorder="1" applyAlignment="1">
      <alignment horizontal="centerContinuous"/>
    </xf>
    <xf numFmtId="0" fontId="4" fillId="0" borderId="33" xfId="13" applyFont="1" applyBorder="1" applyAlignment="1">
      <alignment horizontal="centerContinuous"/>
    </xf>
    <xf numFmtId="0" fontId="4" fillId="0" borderId="47" xfId="13" applyFont="1" applyBorder="1" applyAlignment="1">
      <alignment horizontal="centerContinuous"/>
    </xf>
    <xf numFmtId="0" fontId="4" fillId="0" borderId="48" xfId="13" applyFont="1" applyBorder="1" applyAlignment="1">
      <alignment horizontal="centerContinuous"/>
    </xf>
    <xf numFmtId="0" fontId="5" fillId="0" borderId="19" xfId="13" applyBorder="1" applyAlignment="1">
      <alignment horizontal="center"/>
    </xf>
    <xf numFmtId="0" fontId="3" fillId="0" borderId="49" xfId="13" applyFont="1" applyBorder="1" applyAlignment="1">
      <alignment horizontal="center"/>
    </xf>
    <xf numFmtId="2" fontId="5" fillId="0" borderId="50" xfId="13" applyNumberFormat="1" applyBorder="1"/>
    <xf numFmtId="2" fontId="7" fillId="0" borderId="13" xfId="13" applyNumberFormat="1" applyFont="1" applyFill="1" applyBorder="1"/>
    <xf numFmtId="2" fontId="5" fillId="0" borderId="51" xfId="13" applyNumberFormat="1" applyFont="1" applyFill="1" applyBorder="1"/>
    <xf numFmtId="0" fontId="5" fillId="0" borderId="15" xfId="13" applyBorder="1" applyAlignment="1">
      <alignment horizontal="center"/>
    </xf>
    <xf numFmtId="0" fontId="3" fillId="0" borderId="52" xfId="13" applyFont="1" applyBorder="1" applyAlignment="1">
      <alignment horizontal="center"/>
    </xf>
    <xf numFmtId="2" fontId="5" fillId="4" borderId="53" xfId="13" applyNumberFormat="1" applyFill="1" applyBorder="1"/>
    <xf numFmtId="2" fontId="7" fillId="0" borderId="30" xfId="13" applyNumberFormat="1" applyFont="1" applyFill="1" applyBorder="1"/>
    <xf numFmtId="2" fontId="5" fillId="4" borderId="54" xfId="13" applyNumberFormat="1" applyFont="1" applyFill="1" applyBorder="1"/>
    <xf numFmtId="0" fontId="5" fillId="0" borderId="19" xfId="13" applyBorder="1" applyAlignment="1">
      <alignment horizontal="centerContinuous" wrapText="1"/>
    </xf>
    <xf numFmtId="0" fontId="5" fillId="0" borderId="14" xfId="13" applyBorder="1" applyAlignment="1">
      <alignment horizontal="centerContinuous" wrapText="1"/>
    </xf>
    <xf numFmtId="0" fontId="5" fillId="0" borderId="15" xfId="13" applyBorder="1" applyAlignment="1">
      <alignment horizontal="centerContinuous" wrapText="1"/>
    </xf>
    <xf numFmtId="2" fontId="5" fillId="4" borderId="41" xfId="13" applyNumberFormat="1" applyFill="1" applyBorder="1"/>
    <xf numFmtId="0" fontId="5" fillId="0" borderId="55" xfId="13" applyBorder="1"/>
    <xf numFmtId="0" fontId="5" fillId="0" borderId="56" xfId="13" applyBorder="1" applyAlignment="1">
      <alignment horizontal="center"/>
    </xf>
    <xf numFmtId="0" fontId="3" fillId="0" borderId="57" xfId="13" applyFont="1" applyBorder="1"/>
    <xf numFmtId="0" fontId="3" fillId="0" borderId="58" xfId="13" applyFont="1" applyBorder="1" applyAlignment="1">
      <alignment horizontal="center"/>
    </xf>
    <xf numFmtId="2" fontId="5" fillId="4" borderId="59" xfId="13" applyNumberFormat="1" applyFill="1" applyBorder="1"/>
    <xf numFmtId="0" fontId="7" fillId="0" borderId="60" xfId="13" applyFont="1" applyFill="1" applyBorder="1"/>
    <xf numFmtId="2" fontId="7" fillId="0" borderId="61" xfId="13" applyNumberFormat="1" applyFont="1" applyFill="1" applyBorder="1"/>
    <xf numFmtId="0" fontId="2" fillId="0" borderId="62" xfId="13" applyFont="1" applyFill="1" applyBorder="1"/>
    <xf numFmtId="2" fontId="5" fillId="4" borderId="63" xfId="13" applyNumberFormat="1" applyFont="1" applyFill="1" applyBorder="1"/>
    <xf numFmtId="0" fontId="27" fillId="0" borderId="64" xfId="13" applyFont="1" applyBorder="1" applyAlignment="1">
      <alignment horizontal="left"/>
    </xf>
    <xf numFmtId="0" fontId="5" fillId="0" borderId="48" xfId="13" applyBorder="1"/>
    <xf numFmtId="0" fontId="5" fillId="0" borderId="20" xfId="13" applyFont="1" applyFill="1" applyBorder="1" applyAlignment="1">
      <alignment horizontal="center" wrapText="1"/>
    </xf>
    <xf numFmtId="0" fontId="3" fillId="0" borderId="65" xfId="13" applyFont="1" applyFill="1" applyBorder="1" applyAlignment="1">
      <alignment horizontal="center"/>
    </xf>
    <xf numFmtId="0" fontId="3" fillId="0" borderId="66" xfId="13" applyFont="1" applyFill="1" applyBorder="1" applyAlignment="1">
      <alignment horizontal="center"/>
    </xf>
    <xf numFmtId="0" fontId="3" fillId="5" borderId="67" xfId="13" applyFont="1" applyFill="1" applyBorder="1" applyAlignment="1">
      <alignment horizontal="center" wrapText="1"/>
    </xf>
    <xf numFmtId="9" fontId="45" fillId="2" borderId="68" xfId="10" applyNumberFormat="1" applyFont="1" applyFill="1" applyBorder="1" applyProtection="1">
      <protection locked="0"/>
    </xf>
    <xf numFmtId="2" fontId="5" fillId="4" borderId="69" xfId="13" applyNumberFormat="1" applyFill="1" applyBorder="1"/>
    <xf numFmtId="9" fontId="45" fillId="2" borderId="68" xfId="9" applyNumberFormat="1" applyFont="1" applyFill="1" applyBorder="1" applyProtection="1">
      <protection locked="0"/>
    </xf>
    <xf numFmtId="2" fontId="5" fillId="4" borderId="70" xfId="13" applyNumberFormat="1" applyFill="1" applyBorder="1"/>
    <xf numFmtId="2" fontId="2" fillId="9" borderId="7" xfId="1" applyNumberFormat="1" applyFont="1" applyFill="1" applyBorder="1" applyAlignment="1" applyProtection="1">
      <alignment horizontal="right" vertical="center" indent="1"/>
    </xf>
    <xf numFmtId="2" fontId="3" fillId="9" borderId="1" xfId="1" applyNumberFormat="1" applyFont="1" applyFill="1" applyBorder="1" applyAlignment="1" applyProtection="1">
      <alignment horizontal="right" vertical="center" indent="1"/>
    </xf>
    <xf numFmtId="0" fontId="2" fillId="0" borderId="7" xfId="0" applyFont="1" applyBorder="1" applyAlignment="1" applyProtection="1">
      <alignment horizontal="left" vertical="center" wrapText="1" indent="1"/>
    </xf>
    <xf numFmtId="165" fontId="27" fillId="3" borderId="10" xfId="1" applyNumberFormat="1" applyFont="1" applyFill="1" applyBorder="1" applyAlignment="1" applyProtection="1">
      <alignment horizontal="right" vertical="center" indent="1"/>
    </xf>
    <xf numFmtId="164" fontId="2" fillId="0" borderId="3" xfId="1" applyFont="1" applyFill="1" applyBorder="1" applyAlignment="1" applyProtection="1">
      <alignment vertical="center"/>
    </xf>
    <xf numFmtId="0" fontId="2" fillId="0" borderId="3" xfId="0" applyFont="1" applyFill="1" applyBorder="1" applyAlignment="1" applyProtection="1">
      <alignment horizontal="center" vertical="center"/>
    </xf>
    <xf numFmtId="2" fontId="2" fillId="0" borderId="3" xfId="0" applyNumberFormat="1" applyFont="1" applyFill="1" applyBorder="1" applyAlignment="1" applyProtection="1">
      <alignment horizontal="right" vertical="center" indent="1"/>
    </xf>
    <xf numFmtId="164" fontId="2" fillId="0" borderId="14" xfId="1" applyFont="1" applyFill="1" applyBorder="1" applyAlignment="1" applyProtection="1">
      <alignment vertical="center"/>
    </xf>
    <xf numFmtId="0" fontId="2" fillId="0" borderId="14" xfId="0" applyFont="1" applyFill="1" applyBorder="1" applyAlignment="1" applyProtection="1">
      <alignment horizontal="center" vertical="center"/>
    </xf>
    <xf numFmtId="2" fontId="2" fillId="0" borderId="14" xfId="0" applyNumberFormat="1" applyFont="1" applyFill="1" applyBorder="1" applyAlignment="1" applyProtection="1">
      <alignment horizontal="right" vertical="center" indent="1"/>
    </xf>
    <xf numFmtId="0" fontId="11" fillId="0" borderId="9" xfId="0" applyFont="1" applyBorder="1" applyAlignment="1" applyProtection="1">
      <alignment horizontal="left" vertical="center" indent="1"/>
    </xf>
    <xf numFmtId="2" fontId="45" fillId="0" borderId="71" xfId="13" applyNumberFormat="1" applyFont="1" applyFill="1" applyBorder="1" applyProtection="1">
      <protection locked="0"/>
    </xf>
    <xf numFmtId="2" fontId="5" fillId="10" borderId="44" xfId="13" applyNumberFormat="1" applyFill="1" applyBorder="1"/>
    <xf numFmtId="2" fontId="5" fillId="10" borderId="53" xfId="13" applyNumberFormat="1" applyFill="1" applyBorder="1"/>
    <xf numFmtId="2" fontId="5" fillId="10" borderId="45" xfId="13" applyNumberFormat="1" applyFill="1" applyBorder="1"/>
    <xf numFmtId="2" fontId="5" fillId="10" borderId="59" xfId="13" applyNumberFormat="1" applyFill="1" applyBorder="1"/>
    <xf numFmtId="2" fontId="5" fillId="9" borderId="71" xfId="13" applyNumberFormat="1" applyFont="1" applyFill="1" applyBorder="1" applyProtection="1">
      <protection locked="0"/>
    </xf>
    <xf numFmtId="0" fontId="4" fillId="0" borderId="27" xfId="13" applyFont="1" applyFill="1" applyBorder="1" applyAlignment="1">
      <alignment horizontal="right"/>
    </xf>
    <xf numFmtId="0" fontId="4" fillId="0" borderId="15" xfId="13" applyFont="1" applyFill="1" applyBorder="1" applyAlignment="1">
      <alignment horizontal="right"/>
    </xf>
    <xf numFmtId="2" fontId="5" fillId="10" borderId="50" xfId="13" applyNumberFormat="1" applyFill="1" applyBorder="1"/>
    <xf numFmtId="2" fontId="5" fillId="10" borderId="37" xfId="13" applyNumberFormat="1" applyFill="1" applyBorder="1"/>
    <xf numFmtId="0" fontId="5" fillId="0" borderId="72" xfId="13" applyBorder="1" applyAlignment="1">
      <alignment horizontal="center"/>
    </xf>
    <xf numFmtId="0" fontId="5" fillId="0" borderId="73" xfId="13" applyFont="1" applyFill="1" applyBorder="1" applyAlignment="1">
      <alignment horizontal="center" wrapText="1"/>
    </xf>
    <xf numFmtId="0" fontId="3" fillId="0" borderId="74" xfId="13" applyFont="1" applyFill="1" applyBorder="1" applyAlignment="1">
      <alignment horizontal="center" wrapText="1"/>
    </xf>
    <xf numFmtId="0" fontId="4" fillId="0" borderId="75" xfId="13" applyFont="1" applyFill="1" applyBorder="1" applyAlignment="1">
      <alignment horizontal="center"/>
    </xf>
    <xf numFmtId="2" fontId="5" fillId="4" borderId="76" xfId="13" applyNumberFormat="1" applyFont="1" applyFill="1" applyBorder="1"/>
    <xf numFmtId="0" fontId="4" fillId="0" borderId="55" xfId="13" applyFont="1" applyFill="1" applyBorder="1" applyAlignment="1">
      <alignment horizontal="center"/>
    </xf>
    <xf numFmtId="2" fontId="5" fillId="4" borderId="77" xfId="13" applyNumberFormat="1" applyFont="1" applyFill="1" applyBorder="1"/>
    <xf numFmtId="0" fontId="4" fillId="0" borderId="62" xfId="13" applyFont="1" applyFill="1" applyBorder="1"/>
    <xf numFmtId="0" fontId="2" fillId="0" borderId="29" xfId="0" applyFont="1" applyFill="1" applyBorder="1" applyAlignment="1" applyProtection="1">
      <alignment horizontal="left" vertical="center" indent="1"/>
    </xf>
    <xf numFmtId="2" fontId="2" fillId="10" borderId="10" xfId="1" applyNumberFormat="1" applyFont="1" applyFill="1" applyBorder="1" applyAlignment="1" applyProtection="1">
      <alignment horizontal="right" vertical="center" indent="1"/>
    </xf>
    <xf numFmtId="165" fontId="9" fillId="9" borderId="1" xfId="1" applyNumberFormat="1" applyFont="1" applyFill="1" applyBorder="1" applyAlignment="1" applyProtection="1">
      <alignment horizontal="right" vertical="center" indent="1"/>
    </xf>
    <xf numFmtId="0" fontId="12" fillId="0" borderId="78" xfId="0" applyFont="1" applyBorder="1" applyAlignment="1" applyProtection="1">
      <alignment horizontal="left" vertical="center" wrapText="1"/>
    </xf>
    <xf numFmtId="0" fontId="2" fillId="0" borderId="78" xfId="0" applyFont="1" applyBorder="1" applyAlignment="1" applyProtection="1">
      <alignment vertical="center"/>
    </xf>
    <xf numFmtId="2" fontId="2" fillId="2" borderId="7" xfId="13" applyNumberFormat="1" applyFont="1" applyFill="1" applyBorder="1" applyAlignment="1" applyProtection="1">
      <alignment horizontal="right" vertical="center" indent="1"/>
      <protection locked="0"/>
    </xf>
    <xf numFmtId="2" fontId="2" fillId="2" borderId="13" xfId="13" applyNumberFormat="1" applyFont="1" applyFill="1" applyBorder="1" applyAlignment="1" applyProtection="1">
      <alignment horizontal="right" vertical="center" indent="1"/>
      <protection locked="0"/>
    </xf>
    <xf numFmtId="0" fontId="2" fillId="0" borderId="27" xfId="0" applyFont="1" applyBorder="1" applyAlignment="1" applyProtection="1">
      <alignment vertical="center"/>
    </xf>
    <xf numFmtId="2" fontId="4" fillId="0" borderId="36" xfId="13" applyNumberFormat="1" applyFont="1" applyBorder="1" applyAlignment="1">
      <alignment horizontal="right"/>
    </xf>
    <xf numFmtId="2" fontId="2" fillId="11" borderId="7" xfId="0" applyNumberFormat="1" applyFont="1" applyFill="1" applyBorder="1" applyAlignment="1" applyProtection="1">
      <alignment horizontal="right" vertical="center" indent="1"/>
    </xf>
    <xf numFmtId="2" fontId="2" fillId="11" borderId="12" xfId="0" applyNumberFormat="1" applyFont="1" applyFill="1" applyBorder="1" applyAlignment="1" applyProtection="1">
      <alignment horizontal="right" vertical="center" indent="1"/>
    </xf>
    <xf numFmtId="2" fontId="2" fillId="11" borderId="13" xfId="0" applyNumberFormat="1" applyFont="1" applyFill="1" applyBorder="1" applyAlignment="1" applyProtection="1">
      <alignment horizontal="right" vertical="center" indent="1"/>
    </xf>
    <xf numFmtId="0" fontId="50" fillId="0" borderId="0" xfId="0" applyFont="1" applyAlignment="1" applyProtection="1">
      <alignment vertical="center"/>
    </xf>
    <xf numFmtId="0" fontId="51" fillId="0" borderId="0" xfId="0" applyFont="1" applyAlignment="1" applyProtection="1">
      <alignment horizontal="right" vertical="center"/>
    </xf>
    <xf numFmtId="0" fontId="52" fillId="0" borderId="0" xfId="0" applyFont="1" applyAlignment="1" applyProtection="1">
      <alignment horizontal="center" vertical="center"/>
    </xf>
    <xf numFmtId="0" fontId="52" fillId="0" borderId="0" xfId="0" applyFont="1" applyAlignment="1" applyProtection="1">
      <alignment horizontal="right" vertical="center"/>
    </xf>
    <xf numFmtId="0" fontId="7" fillId="0" borderId="17"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18" xfId="0" applyFont="1" applyBorder="1" applyAlignment="1" applyProtection="1">
      <alignment horizontal="left" vertical="center" wrapText="1"/>
    </xf>
    <xf numFmtId="0" fontId="2" fillId="0" borderId="9" xfId="0" applyFont="1" applyBorder="1" applyAlignment="1" applyProtection="1">
      <alignment horizontal="center" vertical="center"/>
    </xf>
    <xf numFmtId="0" fontId="53" fillId="0" borderId="0" xfId="0" applyFont="1" applyAlignment="1" applyProtection="1">
      <alignment horizontal="center" vertical="center"/>
    </xf>
    <xf numFmtId="2" fontId="2" fillId="9" borderId="21" xfId="1" applyNumberFormat="1" applyFont="1" applyFill="1" applyBorder="1" applyAlignment="1" applyProtection="1">
      <alignment horizontal="right" vertical="center" indent="1"/>
    </xf>
    <xf numFmtId="2" fontId="2" fillId="9" borderId="12" xfId="0" applyNumberFormat="1" applyFont="1" applyFill="1" applyBorder="1" applyAlignment="1" applyProtection="1">
      <alignment horizontal="right" vertical="center" indent="1"/>
    </xf>
    <xf numFmtId="2" fontId="2" fillId="9" borderId="7" xfId="0" applyNumberFormat="1" applyFont="1" applyFill="1" applyBorder="1" applyAlignment="1" applyProtection="1">
      <alignment horizontal="right" vertical="center" indent="1"/>
    </xf>
    <xf numFmtId="2" fontId="2" fillId="9" borderId="13" xfId="0" applyNumberFormat="1" applyFont="1" applyFill="1" applyBorder="1" applyAlignment="1" applyProtection="1">
      <alignment horizontal="right" vertical="center" indent="1"/>
    </xf>
    <xf numFmtId="0" fontId="3" fillId="0" borderId="0" xfId="0" applyFont="1" applyFill="1" applyBorder="1" applyAlignment="1" applyProtection="1">
      <alignment horizontal="left" vertical="center" indent="1"/>
    </xf>
    <xf numFmtId="0" fontId="22" fillId="0" borderId="0" xfId="0" applyFont="1" applyFill="1" applyBorder="1" applyAlignment="1" applyProtection="1">
      <alignment horizontal="left" vertical="center" indent="1"/>
    </xf>
    <xf numFmtId="0" fontId="54" fillId="8" borderId="0" xfId="0" applyFont="1" applyFill="1" applyAlignment="1" applyProtection="1">
      <alignment vertical="center"/>
    </xf>
    <xf numFmtId="14" fontId="2" fillId="0" borderId="0" xfId="0" applyNumberFormat="1" applyFont="1" applyAlignment="1" applyProtection="1">
      <alignment vertical="center"/>
    </xf>
    <xf numFmtId="0" fontId="55" fillId="8" borderId="0" xfId="0" applyFont="1" applyFill="1" applyAlignment="1" applyProtection="1">
      <alignment vertical="center"/>
    </xf>
    <xf numFmtId="0" fontId="5" fillId="0" borderId="79" xfId="13" applyBorder="1" applyAlignment="1">
      <alignment horizontal="center" wrapText="1"/>
    </xf>
    <xf numFmtId="0" fontId="5" fillId="0" borderId="80" xfId="13" applyBorder="1" applyAlignment="1">
      <alignment horizontal="center" wrapText="1"/>
    </xf>
    <xf numFmtId="0" fontId="6" fillId="0" borderId="9" xfId="0" applyFont="1" applyFill="1" applyBorder="1" applyAlignment="1" applyProtection="1">
      <alignment vertical="center" wrapText="1"/>
    </xf>
    <xf numFmtId="0" fontId="6" fillId="0" borderId="9" xfId="0" applyFont="1" applyFill="1" applyBorder="1" applyAlignment="1" applyProtection="1">
      <alignment horizontal="left" vertical="center" wrapText="1" indent="1"/>
    </xf>
    <xf numFmtId="0" fontId="5" fillId="0" borderId="81" xfId="13" applyBorder="1" applyAlignment="1">
      <alignment horizontal="center" wrapText="1"/>
    </xf>
    <xf numFmtId="0" fontId="5" fillId="0" borderId="77" xfId="13" applyBorder="1" applyAlignment="1">
      <alignment horizontal="center" wrapText="1"/>
    </xf>
    <xf numFmtId="0" fontId="2" fillId="0" borderId="12" xfId="0" applyFont="1" applyFill="1" applyBorder="1" applyAlignment="1" applyProtection="1">
      <alignment horizontal="left" vertical="center" wrapText="1" indent="1"/>
    </xf>
    <xf numFmtId="0" fontId="3" fillId="0" borderId="14" xfId="0" applyFont="1" applyFill="1" applyBorder="1" applyAlignment="1" applyProtection="1">
      <alignment horizontal="left" vertical="center" indent="1"/>
    </xf>
    <xf numFmtId="0" fontId="4" fillId="0" borderId="82" xfId="13" applyFont="1" applyBorder="1" applyAlignment="1">
      <alignment horizontal="center"/>
    </xf>
    <xf numFmtId="0" fontId="4" fillId="0" borderId="83" xfId="13" applyFont="1" applyBorder="1" applyAlignment="1">
      <alignment horizontal="center"/>
    </xf>
    <xf numFmtId="0" fontId="4" fillId="0" borderId="84" xfId="13" applyFont="1" applyBorder="1" applyAlignment="1">
      <alignment horizontal="center" wrapText="1"/>
    </xf>
    <xf numFmtId="0" fontId="4" fillId="0" borderId="83" xfId="13" applyFont="1" applyBorder="1" applyAlignment="1">
      <alignment horizontal="center" wrapText="1"/>
    </xf>
    <xf numFmtId="0" fontId="4" fillId="0" borderId="85" xfId="13" applyFont="1" applyBorder="1" applyAlignment="1">
      <alignment horizontal="center" wrapText="1"/>
    </xf>
    <xf numFmtId="0" fontId="4" fillId="0" borderId="86" xfId="13" applyFont="1" applyBorder="1" applyAlignment="1">
      <alignment horizontal="center" wrapText="1"/>
    </xf>
    <xf numFmtId="164" fontId="2" fillId="0" borderId="0" xfId="0" applyNumberFormat="1" applyFont="1" applyAlignment="1" applyProtection="1">
      <alignment vertical="center"/>
    </xf>
    <xf numFmtId="2" fontId="5" fillId="9" borderId="69" xfId="13" applyNumberFormat="1" applyFill="1" applyBorder="1"/>
    <xf numFmtId="170" fontId="5" fillId="9" borderId="68" xfId="13" applyNumberFormat="1" applyFill="1" applyBorder="1"/>
    <xf numFmtId="170" fontId="5" fillId="9" borderId="46" xfId="13" applyNumberFormat="1" applyFill="1" applyBorder="1"/>
    <xf numFmtId="170" fontId="5" fillId="9" borderId="46" xfId="13" applyNumberFormat="1" applyFont="1" applyFill="1" applyBorder="1"/>
    <xf numFmtId="170" fontId="5" fillId="9" borderId="68" xfId="13" applyNumberFormat="1" applyFont="1" applyFill="1" applyBorder="1"/>
    <xf numFmtId="9" fontId="5" fillId="10" borderId="68" xfId="13" applyNumberFormat="1" applyFill="1" applyBorder="1"/>
    <xf numFmtId="9" fontId="5" fillId="10" borderId="46" xfId="13" applyNumberFormat="1" applyFill="1" applyBorder="1"/>
    <xf numFmtId="9" fontId="5" fillId="10" borderId="46" xfId="13" applyNumberFormat="1" applyFont="1" applyFill="1" applyBorder="1"/>
    <xf numFmtId="9" fontId="0" fillId="10" borderId="68" xfId="0" applyNumberFormat="1" applyFill="1" applyBorder="1"/>
    <xf numFmtId="0" fontId="3" fillId="0" borderId="0" xfId="0" applyFont="1" applyBorder="1" applyAlignment="1" applyProtection="1">
      <alignment horizontal="left" vertical="center" wrapText="1"/>
    </xf>
    <xf numFmtId="0" fontId="53" fillId="0" borderId="0" xfId="0" applyFont="1" applyBorder="1" applyAlignment="1" applyProtection="1">
      <alignment horizontal="left" vertical="center" wrapText="1"/>
    </xf>
    <xf numFmtId="0" fontId="22" fillId="0" borderId="0" xfId="0" applyFont="1" applyBorder="1" applyAlignment="1" applyProtection="1">
      <alignment horizontal="center" vertical="center"/>
    </xf>
    <xf numFmtId="0" fontId="7" fillId="0" borderId="3" xfId="0" applyFont="1" applyBorder="1" applyAlignment="1" applyProtection="1">
      <alignment horizontal="left" vertical="center" indent="1"/>
    </xf>
    <xf numFmtId="0" fontId="2" fillId="0" borderId="3" xfId="0" applyFont="1" applyBorder="1" applyAlignment="1" applyProtection="1">
      <alignment vertical="center"/>
    </xf>
    <xf numFmtId="0" fontId="51" fillId="0" borderId="0" xfId="0" applyFont="1" applyBorder="1" applyAlignment="1" applyProtection="1">
      <alignment horizontal="right" vertical="center"/>
    </xf>
    <xf numFmtId="0" fontId="9" fillId="0" borderId="0" xfId="0" applyFont="1" applyBorder="1" applyAlignment="1">
      <alignment vertical="center"/>
    </xf>
    <xf numFmtId="0" fontId="5" fillId="0" borderId="0" xfId="0" applyFont="1" applyBorder="1" applyAlignment="1" applyProtection="1">
      <alignment vertical="center"/>
    </xf>
    <xf numFmtId="0" fontId="7" fillId="0" borderId="21" xfId="0" applyFont="1" applyBorder="1" applyAlignment="1" applyProtection="1">
      <alignment horizontal="left" vertical="center" indent="1"/>
    </xf>
    <xf numFmtId="0" fontId="2" fillId="0" borderId="3" xfId="0" applyFont="1" applyBorder="1" applyAlignment="1" applyProtection="1">
      <alignment horizontal="left" vertical="center"/>
    </xf>
    <xf numFmtId="0" fontId="2" fillId="9" borderId="1" xfId="0" applyFont="1" applyFill="1" applyBorder="1" applyAlignment="1" applyProtection="1">
      <alignment horizontal="center" vertical="center"/>
    </xf>
    <xf numFmtId="2" fontId="2" fillId="2" borderId="13" xfId="13" applyNumberFormat="1" applyFont="1" applyFill="1" applyBorder="1" applyAlignment="1" applyProtection="1">
      <alignment horizontal="right" vertical="center" indent="1"/>
    </xf>
    <xf numFmtId="2" fontId="2" fillId="4" borderId="29" xfId="0" applyNumberFormat="1" applyFont="1" applyFill="1" applyBorder="1" applyAlignment="1" applyProtection="1">
      <alignment horizontal="right" vertical="center" indent="1"/>
    </xf>
    <xf numFmtId="43" fontId="2" fillId="0" borderId="87" xfId="0" applyNumberFormat="1" applyFont="1" applyFill="1" applyBorder="1" applyAlignment="1" applyProtection="1">
      <alignment horizontal="center" vertical="center"/>
    </xf>
    <xf numFmtId="2" fontId="2" fillId="2" borderId="9" xfId="0" applyNumberFormat="1" applyFont="1" applyFill="1" applyBorder="1" applyAlignment="1" applyProtection="1">
      <alignment horizontal="right" vertical="center" indent="1"/>
      <protection locked="0"/>
    </xf>
    <xf numFmtId="0" fontId="4" fillId="0" borderId="0" xfId="0" applyFont="1" applyBorder="1" applyAlignment="1" applyProtection="1">
      <alignment horizontal="left" vertical="center" wrapText="1" indent="1"/>
    </xf>
    <xf numFmtId="0" fontId="2" fillId="0" borderId="9" xfId="0" applyFont="1" applyFill="1" applyBorder="1" applyAlignment="1" applyProtection="1">
      <alignment horizontal="center" vertical="center"/>
    </xf>
    <xf numFmtId="0" fontId="2" fillId="0" borderId="8" xfId="0" applyFont="1" applyFill="1" applyBorder="1" applyAlignment="1" applyProtection="1">
      <alignment horizontal="left" vertical="center" wrapText="1" indent="2"/>
    </xf>
    <xf numFmtId="0" fontId="2" fillId="0" borderId="8" xfId="0" applyFont="1" applyFill="1" applyBorder="1" applyAlignment="1" applyProtection="1">
      <alignment vertical="center"/>
    </xf>
    <xf numFmtId="4" fontId="3" fillId="0" borderId="8" xfId="0" applyNumberFormat="1" applyFont="1" applyFill="1" applyBorder="1" applyAlignment="1" applyProtection="1">
      <alignment horizontal="right" vertical="center" indent="1"/>
      <protection locked="0"/>
    </xf>
    <xf numFmtId="0" fontId="7" fillId="0" borderId="8" xfId="0" applyFont="1" applyFill="1" applyBorder="1" applyAlignment="1" applyProtection="1">
      <alignment horizontal="left" vertical="center"/>
    </xf>
    <xf numFmtId="0" fontId="2" fillId="0" borderId="8" xfId="0" applyFont="1" applyFill="1" applyBorder="1" applyAlignment="1" applyProtection="1">
      <alignment horizontal="left" vertical="center"/>
    </xf>
    <xf numFmtId="0" fontId="2" fillId="0" borderId="10" xfId="0" applyFont="1" applyFill="1" applyBorder="1" applyAlignment="1" applyProtection="1">
      <alignment horizontal="left" vertical="center"/>
    </xf>
    <xf numFmtId="165" fontId="9" fillId="4" borderId="16" xfId="1" applyNumberFormat="1" applyFont="1" applyFill="1" applyBorder="1" applyAlignment="1" applyProtection="1">
      <alignment horizontal="right" vertical="center" indent="1"/>
    </xf>
    <xf numFmtId="2" fontId="2" fillId="2" borderId="24" xfId="0" applyNumberFormat="1" applyFont="1" applyFill="1" applyBorder="1" applyAlignment="1" applyProtection="1">
      <alignment horizontal="right" vertical="center" indent="1"/>
      <protection locked="0"/>
    </xf>
    <xf numFmtId="0" fontId="2" fillId="0" borderId="30" xfId="0" applyFont="1" applyBorder="1" applyAlignment="1" applyProtection="1">
      <alignment horizontal="center" vertical="center"/>
    </xf>
    <xf numFmtId="0" fontId="4" fillId="0" borderId="9" xfId="0" applyFont="1" applyFill="1" applyBorder="1" applyAlignment="1" applyProtection="1">
      <alignment horizontal="left" vertical="center"/>
    </xf>
    <xf numFmtId="0" fontId="2" fillId="0" borderId="26" xfId="0" applyFont="1" applyFill="1" applyBorder="1" applyAlignment="1" applyProtection="1">
      <alignment horizontal="left" vertical="center" wrapText="1" indent="1"/>
    </xf>
    <xf numFmtId="0" fontId="2" fillId="0" borderId="16" xfId="0" applyFont="1" applyFill="1" applyBorder="1" applyAlignment="1" applyProtection="1">
      <alignment horizontal="left" vertical="center" wrapText="1" indent="1"/>
    </xf>
    <xf numFmtId="0" fontId="22" fillId="0" borderId="18" xfId="0" applyFont="1" applyBorder="1" applyAlignment="1" applyProtection="1">
      <alignment horizontal="center" vertical="center"/>
    </xf>
    <xf numFmtId="0" fontId="2" fillId="0" borderId="0" xfId="0" applyFont="1" applyBorder="1" applyAlignment="1">
      <alignment horizontal="center"/>
    </xf>
    <xf numFmtId="0" fontId="5" fillId="0" borderId="0" xfId="0" applyFont="1" applyBorder="1" applyAlignment="1">
      <alignment horizontal="left"/>
    </xf>
    <xf numFmtId="0" fontId="26" fillId="0" borderId="0" xfId="0" applyFont="1" applyAlignment="1" applyProtection="1">
      <alignment horizontal="left" vertical="center" wrapText="1"/>
    </xf>
    <xf numFmtId="0" fontId="2" fillId="0" borderId="18"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49" fontId="17" fillId="12" borderId="21" xfId="0" applyNumberFormat="1" applyFont="1" applyFill="1" applyBorder="1" applyAlignment="1">
      <alignment horizontal="center" vertical="center"/>
    </xf>
    <xf numFmtId="49" fontId="17" fillId="12" borderId="3" xfId="0" applyNumberFormat="1" applyFont="1" applyFill="1" applyBorder="1" applyAlignment="1">
      <alignment horizontal="center" vertical="center"/>
    </xf>
    <xf numFmtId="49" fontId="17" fillId="12" borderId="20" xfId="0" applyNumberFormat="1" applyFont="1" applyFill="1" applyBorder="1" applyAlignment="1">
      <alignment horizontal="center" vertical="center"/>
    </xf>
    <xf numFmtId="49" fontId="17" fillId="12" borderId="88" xfId="0" applyNumberFormat="1" applyFont="1" applyFill="1" applyBorder="1" applyAlignment="1">
      <alignment horizontal="center" vertical="center"/>
    </xf>
    <xf numFmtId="49" fontId="17" fillId="12" borderId="89" xfId="0" applyNumberFormat="1" applyFont="1" applyFill="1" applyBorder="1" applyAlignment="1">
      <alignment horizontal="center" vertical="center"/>
    </xf>
    <xf numFmtId="49" fontId="17" fillId="12" borderId="90" xfId="0" applyNumberFormat="1" applyFont="1" applyFill="1" applyBorder="1" applyAlignment="1">
      <alignment horizontal="center" vertical="center"/>
    </xf>
    <xf numFmtId="0" fontId="2" fillId="0" borderId="91" xfId="0" applyFont="1" applyFill="1" applyBorder="1" applyAlignment="1" applyProtection="1">
      <alignment horizontal="center" vertical="center"/>
    </xf>
    <xf numFmtId="0" fontId="2" fillId="0" borderId="92" xfId="0" applyFont="1" applyFill="1" applyBorder="1" applyAlignment="1" applyProtection="1">
      <alignment horizontal="center" vertical="center"/>
    </xf>
    <xf numFmtId="0" fontId="2" fillId="0" borderId="93" xfId="0" applyFont="1" applyFill="1" applyBorder="1" applyAlignment="1" applyProtection="1">
      <alignment horizontal="center" vertical="center"/>
    </xf>
    <xf numFmtId="0" fontId="5" fillId="0" borderId="21" xfId="0" applyFont="1" applyBorder="1" applyAlignment="1">
      <alignment horizontal="left"/>
    </xf>
    <xf numFmtId="0" fontId="5" fillId="0" borderId="3" xfId="0" applyFont="1" applyBorder="1" applyAlignment="1">
      <alignment horizontal="left"/>
    </xf>
    <xf numFmtId="0" fontId="5" fillId="0" borderId="20" xfId="0" applyFont="1" applyBorder="1" applyAlignment="1">
      <alignment horizontal="left"/>
    </xf>
    <xf numFmtId="0" fontId="5" fillId="0" borderId="17" xfId="0" applyFont="1" applyBorder="1" applyAlignment="1">
      <alignment horizontal="left"/>
    </xf>
    <xf numFmtId="0" fontId="5" fillId="0" borderId="18" xfId="0" applyFont="1" applyBorder="1" applyAlignment="1">
      <alignment horizontal="left"/>
    </xf>
    <xf numFmtId="0" fontId="7" fillId="0" borderId="0" xfId="0" quotePrefix="1" applyFont="1" applyAlignment="1" applyProtection="1">
      <alignment horizontal="left" vertical="center" wrapText="1" indent="1"/>
    </xf>
    <xf numFmtId="0" fontId="7" fillId="0" borderId="0" xfId="0" applyFont="1" applyAlignment="1" applyProtection="1">
      <alignment horizontal="left" vertical="center" wrapText="1" indent="1"/>
    </xf>
    <xf numFmtId="0" fontId="23" fillId="0" borderId="21" xfId="0" applyFont="1" applyBorder="1" applyAlignment="1" applyProtection="1">
      <alignment horizontal="left" vertical="center" wrapText="1"/>
    </xf>
    <xf numFmtId="0" fontId="23" fillId="0" borderId="3" xfId="0" applyFont="1" applyBorder="1" applyAlignment="1" applyProtection="1">
      <alignment horizontal="left" vertical="center" wrapText="1"/>
    </xf>
    <xf numFmtId="0" fontId="7" fillId="0" borderId="17"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18" xfId="0" applyFont="1" applyBorder="1" applyAlignment="1" applyProtection="1">
      <alignment horizontal="left" vertical="center" wrapText="1"/>
    </xf>
    <xf numFmtId="0" fontId="2" fillId="0" borderId="0" xfId="0" applyFont="1" applyFill="1" applyBorder="1" applyAlignment="1" applyProtection="1">
      <alignment horizontal="left" vertical="center" wrapText="1" indent="1"/>
    </xf>
    <xf numFmtId="0" fontId="2" fillId="0" borderId="18" xfId="0" applyFont="1" applyFill="1" applyBorder="1" applyAlignment="1" applyProtection="1">
      <alignment horizontal="left" vertical="center" wrapText="1" indent="1"/>
    </xf>
    <xf numFmtId="0" fontId="53" fillId="0" borderId="0" xfId="0" applyFont="1" applyBorder="1" applyAlignment="1" applyProtection="1">
      <alignment horizontal="left" vertical="center" wrapText="1"/>
    </xf>
    <xf numFmtId="0" fontId="23" fillId="0" borderId="17" xfId="0" applyFont="1" applyBorder="1" applyAlignment="1" applyProtection="1">
      <alignment horizontal="left" vertical="center" wrapText="1"/>
    </xf>
    <xf numFmtId="0" fontId="23" fillId="0" borderId="0" xfId="0" applyFont="1" applyBorder="1" applyAlignment="1" applyProtection="1">
      <alignment horizontal="left" vertical="center" wrapText="1"/>
    </xf>
    <xf numFmtId="0" fontId="7" fillId="7" borderId="0" xfId="0" applyFont="1" applyFill="1" applyAlignment="1" applyProtection="1">
      <alignment horizontal="left" vertical="center" wrapText="1" indent="1"/>
    </xf>
    <xf numFmtId="0" fontId="3" fillId="0" borderId="21" xfId="0" applyFont="1" applyBorder="1" applyAlignment="1" applyProtection="1">
      <alignment horizontal="left" vertical="center" wrapText="1" indent="1"/>
    </xf>
    <xf numFmtId="0" fontId="3" fillId="0" borderId="3" xfId="0" applyFont="1" applyBorder="1" applyAlignment="1" applyProtection="1">
      <alignment horizontal="left" vertical="center" wrapText="1" indent="1"/>
    </xf>
    <xf numFmtId="0" fontId="2" fillId="0" borderId="14" xfId="0" applyFont="1" applyBorder="1" applyAlignment="1" applyProtection="1">
      <alignment horizontal="left" vertical="center" wrapText="1" indent="2"/>
    </xf>
    <xf numFmtId="0" fontId="2" fillId="0" borderId="15" xfId="0" applyFont="1" applyBorder="1" applyAlignment="1" applyProtection="1">
      <alignment horizontal="left" vertical="center" wrapText="1" indent="2"/>
    </xf>
    <xf numFmtId="0" fontId="3" fillId="0" borderId="3" xfId="0" applyFont="1" applyBorder="1" applyAlignment="1" applyProtection="1">
      <alignment horizontal="left" vertical="center" wrapText="1"/>
    </xf>
    <xf numFmtId="0" fontId="3" fillId="0" borderId="2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17" xfId="0" applyFont="1" applyBorder="1" applyAlignment="1" applyProtection="1">
      <alignment horizontal="left" vertical="center" wrapText="1" indent="1"/>
    </xf>
    <xf numFmtId="0" fontId="3" fillId="0" borderId="0" xfId="0" applyFont="1" applyBorder="1" applyAlignment="1" applyProtection="1">
      <alignment horizontal="left" vertical="center" indent="1"/>
    </xf>
    <xf numFmtId="0" fontId="3" fillId="0" borderId="0" xfId="0" applyFont="1" applyBorder="1" applyAlignment="1" applyProtection="1">
      <alignment horizontal="left" vertical="center" wrapText="1" indent="1"/>
    </xf>
    <xf numFmtId="0" fontId="2" fillId="0" borderId="0" xfId="0" applyFont="1" applyBorder="1" applyAlignment="1" applyProtection="1">
      <alignment horizontal="left" vertical="center" wrapText="1"/>
    </xf>
    <xf numFmtId="0" fontId="2" fillId="0" borderId="18" xfId="0" applyFont="1" applyBorder="1" applyAlignment="1" applyProtection="1">
      <alignment horizontal="left" vertical="center" wrapText="1"/>
    </xf>
    <xf numFmtId="0" fontId="2" fillId="0" borderId="9" xfId="0"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10" xfId="0" applyFont="1" applyBorder="1" applyAlignment="1" applyProtection="1">
      <alignment horizontal="center" vertical="center"/>
    </xf>
    <xf numFmtId="0" fontId="3" fillId="0" borderId="3" xfId="0" applyFont="1" applyBorder="1" applyAlignment="1" applyProtection="1">
      <alignment horizontal="left" vertical="center" indent="1"/>
    </xf>
    <xf numFmtId="0" fontId="2" fillId="0" borderId="14" xfId="0" applyFont="1" applyBorder="1" applyAlignment="1" applyProtection="1">
      <alignment horizontal="left" vertical="center" wrapText="1" indent="1"/>
    </xf>
    <xf numFmtId="0" fontId="2" fillId="0" borderId="15" xfId="0" applyFont="1" applyBorder="1" applyAlignment="1" applyProtection="1">
      <alignment horizontal="left" vertical="center" indent="1"/>
    </xf>
    <xf numFmtId="4" fontId="17" fillId="9" borderId="21" xfId="0" applyNumberFormat="1" applyFont="1" applyFill="1" applyBorder="1" applyAlignment="1" applyProtection="1">
      <alignment horizontal="center" vertical="center"/>
    </xf>
    <xf numFmtId="4" fontId="17" fillId="9" borderId="3" xfId="0" applyNumberFormat="1" applyFont="1" applyFill="1" applyBorder="1" applyAlignment="1" applyProtection="1">
      <alignment horizontal="center" vertical="center"/>
    </xf>
    <xf numFmtId="4" fontId="17" fillId="9" borderId="20" xfId="0" applyNumberFormat="1" applyFont="1" applyFill="1" applyBorder="1" applyAlignment="1" applyProtection="1">
      <alignment horizontal="center" vertical="center"/>
    </xf>
    <xf numFmtId="4" fontId="17" fillId="9" borderId="19" xfId="0" applyNumberFormat="1" applyFont="1" applyFill="1" applyBorder="1" applyAlignment="1" applyProtection="1">
      <alignment horizontal="center" vertical="center"/>
    </xf>
    <xf numFmtId="4" fontId="17" fillId="9" borderId="14" xfId="0" applyNumberFormat="1" applyFont="1" applyFill="1" applyBorder="1" applyAlignment="1" applyProtection="1">
      <alignment horizontal="center" vertical="center"/>
    </xf>
    <xf numFmtId="4" fontId="17" fillId="9" borderId="15" xfId="0" applyNumberFormat="1" applyFont="1" applyFill="1" applyBorder="1" applyAlignment="1" applyProtection="1">
      <alignment horizontal="center" vertical="center"/>
    </xf>
    <xf numFmtId="0" fontId="2" fillId="0" borderId="19" xfId="0"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0" fontId="3" fillId="8" borderId="0" xfId="0" applyFont="1" applyFill="1" applyBorder="1" applyAlignment="1" applyProtection="1">
      <alignment horizontal="left" vertical="center" wrapText="1"/>
    </xf>
    <xf numFmtId="0" fontId="22" fillId="0" borderId="0" xfId="0" applyFont="1" applyBorder="1" applyAlignment="1" applyProtection="1">
      <alignment horizontal="center" vertical="center"/>
    </xf>
    <xf numFmtId="0" fontId="22" fillId="0" borderId="18" xfId="0" applyFont="1" applyBorder="1" applyAlignment="1" applyProtection="1">
      <alignment horizontal="center" vertical="center"/>
    </xf>
    <xf numFmtId="0" fontId="3" fillId="0" borderId="0" xfId="0" applyFont="1" applyFill="1" applyBorder="1" applyAlignment="1" applyProtection="1">
      <alignment horizontal="left" vertical="center" wrapText="1"/>
    </xf>
    <xf numFmtId="0" fontId="3" fillId="0" borderId="17" xfId="0" applyFont="1" applyFill="1" applyBorder="1" applyAlignment="1" applyProtection="1">
      <alignment horizontal="left" vertical="center" wrapText="1"/>
    </xf>
    <xf numFmtId="0" fontId="3" fillId="0" borderId="18" xfId="0" applyFont="1" applyFill="1" applyBorder="1" applyAlignment="1" applyProtection="1">
      <alignment horizontal="left" vertical="center" wrapText="1"/>
    </xf>
    <xf numFmtId="0" fontId="2" fillId="0" borderId="17" xfId="0" applyFont="1" applyBorder="1" applyAlignment="1" applyProtection="1">
      <alignment horizontal="left" vertical="center" wrapText="1"/>
    </xf>
    <xf numFmtId="0" fontId="2" fillId="0" borderId="18" xfId="0" applyFont="1" applyFill="1" applyBorder="1" applyAlignment="1" applyProtection="1">
      <alignment horizontal="left" vertical="center" indent="1"/>
    </xf>
    <xf numFmtId="0" fontId="3" fillId="0" borderId="21"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18" xfId="0" applyFont="1" applyFill="1" applyBorder="1" applyAlignment="1" applyProtection="1">
      <alignment horizontal="left" vertical="center" wrapText="1"/>
    </xf>
    <xf numFmtId="0" fontId="53" fillId="0" borderId="0" xfId="0" applyFont="1" applyFill="1" applyBorder="1" applyAlignment="1" applyProtection="1">
      <alignment horizontal="left" vertical="center" wrapText="1"/>
    </xf>
    <xf numFmtId="0" fontId="53" fillId="0" borderId="18" xfId="0" applyFont="1" applyFill="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36" fillId="5" borderId="31" xfId="0" quotePrefix="1" applyFont="1" applyFill="1" applyBorder="1" applyAlignment="1" applyProtection="1">
      <alignment horizontal="left" vertical="center"/>
    </xf>
    <xf numFmtId="0" fontId="36" fillId="5" borderId="94" xfId="0" quotePrefix="1" applyFont="1" applyFill="1" applyBorder="1" applyAlignment="1" applyProtection="1">
      <alignment horizontal="left" vertical="center"/>
    </xf>
    <xf numFmtId="164" fontId="7" fillId="0" borderId="21" xfId="1" applyFont="1" applyFill="1" applyBorder="1" applyAlignment="1" applyProtection="1">
      <alignment horizontal="center" vertical="center" wrapText="1"/>
    </xf>
    <xf numFmtId="164" fontId="7" fillId="0" borderId="20" xfId="1" applyFont="1" applyFill="1" applyBorder="1" applyAlignment="1" applyProtection="1">
      <alignment horizontal="center" vertical="center" wrapText="1"/>
    </xf>
    <xf numFmtId="164" fontId="7" fillId="0" borderId="9" xfId="1" applyFont="1" applyFill="1" applyBorder="1" applyAlignment="1" applyProtection="1">
      <alignment horizontal="center" vertical="center" wrapText="1"/>
    </xf>
    <xf numFmtId="164" fontId="7" fillId="0" borderId="10" xfId="1" applyFont="1" applyFill="1" applyBorder="1" applyAlignment="1" applyProtection="1">
      <alignment horizontal="center" vertical="center" wrapText="1"/>
    </xf>
    <xf numFmtId="0" fontId="2" fillId="0" borderId="9" xfId="0" applyFont="1" applyBorder="1" applyAlignment="1" applyProtection="1">
      <alignment horizontal="left" vertical="center" wrapText="1" indent="1"/>
    </xf>
    <xf numFmtId="0" fontId="2" fillId="0" borderId="8" xfId="0" applyFont="1" applyBorder="1" applyAlignment="1" applyProtection="1">
      <alignment horizontal="left" vertical="center" wrapText="1" indent="1"/>
    </xf>
    <xf numFmtId="0" fontId="2" fillId="0" borderId="10" xfId="0" applyFont="1" applyBorder="1" applyAlignment="1" applyProtection="1">
      <alignment horizontal="left" vertical="center" wrapText="1" indent="1"/>
    </xf>
    <xf numFmtId="0" fontId="6" fillId="0" borderId="9" xfId="0" applyFont="1" applyBorder="1" applyAlignment="1" applyProtection="1">
      <alignment horizontal="left" vertical="center" wrapText="1" indent="1"/>
    </xf>
    <xf numFmtId="0" fontId="6" fillId="0" borderId="8" xfId="0" applyFont="1" applyBorder="1" applyAlignment="1" applyProtection="1">
      <alignment horizontal="left" vertical="center" indent="1"/>
    </xf>
    <xf numFmtId="0" fontId="6" fillId="0" borderId="10" xfId="0" applyFont="1" applyBorder="1" applyAlignment="1" applyProtection="1">
      <alignment horizontal="left" vertical="center" indent="1"/>
    </xf>
    <xf numFmtId="164" fontId="7" fillId="0" borderId="10" xfId="1" applyFont="1" applyFill="1" applyBorder="1" applyAlignment="1" applyProtection="1">
      <alignment horizontal="center" vertical="center"/>
    </xf>
    <xf numFmtId="164" fontId="7" fillId="0" borderId="9" xfId="1" applyFont="1" applyFill="1" applyBorder="1" applyAlignment="1" applyProtection="1">
      <alignment horizontal="center" vertical="center"/>
    </xf>
    <xf numFmtId="0" fontId="9" fillId="0" borderId="9" xfId="0" applyFont="1" applyBorder="1" applyAlignment="1" applyProtection="1">
      <alignment horizontal="left" vertical="center" wrapText="1" indent="1"/>
    </xf>
    <xf numFmtId="0" fontId="9" fillId="0" borderId="8" xfId="0" applyFont="1" applyBorder="1" applyAlignment="1" applyProtection="1">
      <alignment horizontal="left" vertical="center" wrapText="1" indent="1"/>
    </xf>
    <xf numFmtId="164" fontId="2" fillId="0" borderId="9" xfId="1" applyFont="1" applyBorder="1" applyAlignment="1" applyProtection="1">
      <alignment horizontal="center" vertical="center"/>
    </xf>
    <xf numFmtId="164" fontId="15" fillId="0" borderId="10" xfId="1" applyFont="1" applyFill="1" applyBorder="1" applyAlignment="1" applyProtection="1">
      <alignment horizontal="center" vertical="center"/>
    </xf>
    <xf numFmtId="0" fontId="7" fillId="0" borderId="2" xfId="0" applyFont="1" applyBorder="1" applyAlignment="1" applyProtection="1">
      <alignment horizontal="center" vertical="center" wrapText="1"/>
    </xf>
    <xf numFmtId="0" fontId="7" fillId="0" borderId="16" xfId="0" applyFont="1" applyBorder="1" applyAlignment="1" applyProtection="1">
      <alignment horizontal="center" vertical="center" wrapText="1"/>
    </xf>
    <xf numFmtId="0" fontId="40" fillId="0" borderId="14" xfId="0" applyFont="1" applyFill="1" applyBorder="1" applyAlignment="1" applyProtection="1">
      <alignment horizontal="left" vertical="center" wrapText="1"/>
    </xf>
    <xf numFmtId="0" fontId="12" fillId="0" borderId="14" xfId="0" applyFont="1" applyFill="1" applyBorder="1" applyAlignment="1" applyProtection="1">
      <alignment horizontal="left" vertical="center" wrapText="1"/>
    </xf>
    <xf numFmtId="2" fontId="2" fillId="0" borderId="9" xfId="0" applyNumberFormat="1" applyFont="1" applyFill="1" applyBorder="1" applyAlignment="1" applyProtection="1">
      <alignment horizontal="center" vertical="center"/>
    </xf>
    <xf numFmtId="2" fontId="2" fillId="0" borderId="10" xfId="0" applyNumberFormat="1" applyFont="1" applyFill="1" applyBorder="1" applyAlignment="1" applyProtection="1">
      <alignment horizontal="center" vertical="center"/>
    </xf>
    <xf numFmtId="164" fontId="2" fillId="0" borderId="9" xfId="1"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164" fontId="2" fillId="0" borderId="10" xfId="1" applyFont="1" applyBorder="1" applyAlignment="1" applyProtection="1">
      <alignment horizontal="center" vertical="center" wrapText="1"/>
    </xf>
    <xf numFmtId="164" fontId="7" fillId="0" borderId="19" xfId="1" applyFont="1" applyFill="1" applyBorder="1" applyAlignment="1" applyProtection="1">
      <alignment horizontal="center" vertical="center" wrapText="1"/>
    </xf>
    <xf numFmtId="164" fontId="7" fillId="0" borderId="15" xfId="1" applyFont="1" applyFill="1" applyBorder="1" applyAlignment="1" applyProtection="1">
      <alignment horizontal="center" vertical="center" wrapText="1"/>
    </xf>
    <xf numFmtId="0" fontId="7" fillId="0" borderId="21"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20" xfId="0" applyFont="1" applyBorder="1" applyAlignment="1" applyProtection="1">
      <alignment horizontal="center" vertical="center" wrapText="1"/>
    </xf>
    <xf numFmtId="0" fontId="7" fillId="0" borderId="19" xfId="0"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12" fillId="0" borderId="14" xfId="0" applyFont="1" applyBorder="1" applyAlignment="1" applyProtection="1">
      <alignment horizontal="left" vertical="center" wrapText="1" indent="1"/>
    </xf>
    <xf numFmtId="0" fontId="4" fillId="0" borderId="0" xfId="0" quotePrefix="1" applyFont="1" applyBorder="1" applyAlignment="1" applyProtection="1">
      <alignment horizontal="center" vertical="center"/>
    </xf>
    <xf numFmtId="0" fontId="9" fillId="0" borderId="0" xfId="0" quotePrefix="1" applyFont="1" applyBorder="1" applyAlignment="1" applyProtection="1">
      <alignment horizontal="center" vertical="center"/>
    </xf>
    <xf numFmtId="0" fontId="7" fillId="0" borderId="0" xfId="0" applyFont="1" applyFill="1" applyAlignment="1" applyProtection="1">
      <alignment horizontal="left" vertical="center" wrapText="1" indent="1"/>
    </xf>
    <xf numFmtId="0" fontId="4" fillId="0" borderId="0" xfId="0" applyFont="1" applyBorder="1" applyAlignment="1" applyProtection="1">
      <alignment horizontal="left" vertical="center" wrapText="1" indent="1"/>
    </xf>
    <xf numFmtId="0" fontId="3" fillId="0" borderId="1" xfId="0" applyFont="1" applyBorder="1" applyAlignment="1" applyProtection="1">
      <alignment horizontal="center" vertical="center"/>
    </xf>
    <xf numFmtId="0" fontId="12" fillId="0" borderId="14" xfId="0" applyFont="1" applyBorder="1" applyAlignment="1" applyProtection="1">
      <alignment horizontal="left" vertical="center" wrapText="1"/>
    </xf>
    <xf numFmtId="164" fontId="2" fillId="0" borderId="10" xfId="1" applyFont="1" applyBorder="1" applyAlignment="1" applyProtection="1">
      <alignment horizontal="center" vertical="center"/>
    </xf>
    <xf numFmtId="0" fontId="12" fillId="0" borderId="0" xfId="0" applyFont="1" applyBorder="1" applyAlignment="1" applyProtection="1">
      <alignment horizontal="left" vertical="center" wrapText="1"/>
    </xf>
    <xf numFmtId="0" fontId="7" fillId="0" borderId="8" xfId="0" applyFont="1" applyBorder="1" applyAlignment="1" applyProtection="1">
      <alignment horizontal="right" vertical="center" wrapText="1"/>
    </xf>
    <xf numFmtId="0" fontId="7" fillId="0" borderId="10" xfId="0" applyFont="1" applyBorder="1" applyAlignment="1" applyProtection="1">
      <alignment horizontal="right" vertical="center" wrapText="1"/>
    </xf>
    <xf numFmtId="0" fontId="4" fillId="0" borderId="9"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5" fillId="0" borderId="95" xfId="13" applyFont="1" applyFill="1" applyBorder="1" applyAlignment="1">
      <alignment horizontal="center" wrapText="1"/>
    </xf>
    <xf numFmtId="0" fontId="5" fillId="0" borderId="18" xfId="13" applyFont="1" applyFill="1" applyBorder="1" applyAlignment="1">
      <alignment horizontal="center" wrapText="1"/>
    </xf>
    <xf numFmtId="0" fontId="5" fillId="0" borderId="55" xfId="13" applyFont="1" applyFill="1" applyBorder="1" applyAlignment="1">
      <alignment horizontal="center" wrapText="1"/>
    </xf>
    <xf numFmtId="0" fontId="5" fillId="0" borderId="15" xfId="13" applyFont="1" applyFill="1" applyBorder="1" applyAlignment="1">
      <alignment horizontal="center" wrapText="1"/>
    </xf>
    <xf numFmtId="0" fontId="5" fillId="0" borderId="84" xfId="13" applyBorder="1" applyAlignment="1">
      <alignment horizontal="center" wrapText="1"/>
    </xf>
    <xf numFmtId="0" fontId="5" fillId="0" borderId="83" xfId="13" applyBorder="1" applyAlignment="1">
      <alignment horizontal="center" wrapText="1"/>
    </xf>
    <xf numFmtId="0" fontId="5" fillId="0" borderId="85" xfId="13" applyBorder="1" applyAlignment="1">
      <alignment horizontal="center" wrapText="1"/>
    </xf>
    <xf numFmtId="0" fontId="4" fillId="0" borderId="82" xfId="13" applyFont="1" applyFill="1" applyBorder="1" applyAlignment="1">
      <alignment horizontal="center"/>
    </xf>
    <xf numFmtId="0" fontId="4" fillId="0" borderId="86" xfId="13" applyFont="1" applyFill="1" applyBorder="1" applyAlignment="1">
      <alignment horizontal="center"/>
    </xf>
    <xf numFmtId="0" fontId="5" fillId="0" borderId="82" xfId="13" applyFont="1" applyFill="1" applyBorder="1" applyAlignment="1">
      <alignment horizontal="center" wrapText="1"/>
    </xf>
    <xf numFmtId="0" fontId="5" fillId="0" borderId="85" xfId="13" applyFont="1" applyFill="1" applyBorder="1" applyAlignment="1">
      <alignment horizontal="center" wrapText="1"/>
    </xf>
    <xf numFmtId="0" fontId="2" fillId="3" borderId="9" xfId="0" applyFont="1" applyFill="1" applyBorder="1" applyAlignment="1" applyProtection="1">
      <alignment horizontal="center" vertical="center"/>
    </xf>
    <xf numFmtId="0" fontId="2" fillId="3" borderId="8" xfId="0" applyFont="1" applyFill="1" applyBorder="1" applyAlignment="1" applyProtection="1">
      <alignment horizontal="center" vertical="center"/>
    </xf>
    <xf numFmtId="0" fontId="2" fillId="3" borderId="10" xfId="0" applyFont="1" applyFill="1" applyBorder="1" applyAlignment="1" applyProtection="1">
      <alignment horizontal="center" vertical="center"/>
    </xf>
    <xf numFmtId="0" fontId="26" fillId="0" borderId="0" xfId="0" applyFont="1" applyAlignment="1" applyProtection="1">
      <alignment horizontal="left" wrapText="1"/>
    </xf>
    <xf numFmtId="0" fontId="52" fillId="0" borderId="0" xfId="0" applyFont="1" applyAlignment="1" applyProtection="1">
      <alignment horizontal="left" wrapText="1"/>
    </xf>
    <xf numFmtId="0" fontId="2" fillId="2" borderId="9"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4" fillId="0" borderId="0" xfId="0" applyFont="1" applyBorder="1" applyAlignment="1" applyProtection="1">
      <alignment horizontal="left" vertical="center" wrapText="1"/>
    </xf>
    <xf numFmtId="0" fontId="2" fillId="4" borderId="9" xfId="0" applyFont="1" applyFill="1" applyBorder="1" applyAlignment="1" applyProtection="1">
      <alignment horizontal="center" vertical="center"/>
    </xf>
    <xf numFmtId="0" fontId="2" fillId="4" borderId="8" xfId="0" applyFont="1" applyFill="1" applyBorder="1" applyAlignment="1" applyProtection="1">
      <alignment horizontal="center" vertical="center"/>
    </xf>
    <xf numFmtId="0" fontId="2" fillId="4" borderId="10" xfId="0" applyFont="1" applyFill="1" applyBorder="1" applyAlignment="1" applyProtection="1">
      <alignment horizontal="center" vertical="center"/>
    </xf>
    <xf numFmtId="0" fontId="5" fillId="0" borderId="19" xfId="13" applyBorder="1" applyAlignment="1">
      <alignment horizontal="center" wrapText="1"/>
    </xf>
    <xf numFmtId="0" fontId="5" fillId="0" borderId="14" xfId="13" applyBorder="1" applyAlignment="1">
      <alignment horizontal="center" wrapText="1"/>
    </xf>
    <xf numFmtId="0" fontId="5" fillId="0" borderId="15" xfId="13" applyBorder="1" applyAlignment="1">
      <alignment horizontal="center" wrapText="1"/>
    </xf>
    <xf numFmtId="0" fontId="2" fillId="0" borderId="14" xfId="0" applyFont="1" applyBorder="1" applyAlignment="1" applyProtection="1">
      <alignment horizontal="left" vertical="center" wrapText="1"/>
    </xf>
    <xf numFmtId="0" fontId="2" fillId="0" borderId="15" xfId="0" applyFont="1" applyBorder="1" applyAlignment="1" applyProtection="1">
      <alignment horizontal="left" vertical="center" wrapText="1"/>
    </xf>
    <xf numFmtId="0" fontId="3" fillId="0" borderId="3" xfId="0" applyFont="1" applyBorder="1" applyAlignment="1" applyProtection="1">
      <alignment horizontal="left" vertical="center" wrapText="1" indent="2"/>
    </xf>
    <xf numFmtId="0" fontId="3" fillId="0" borderId="20" xfId="0" applyFont="1" applyBorder="1" applyAlignment="1" applyProtection="1">
      <alignment horizontal="left" vertical="center" wrapText="1" indent="2"/>
    </xf>
    <xf numFmtId="0" fontId="7" fillId="13" borderId="0" xfId="0" applyFont="1" applyFill="1" applyAlignment="1" applyProtection="1">
      <alignment horizontal="left" vertical="center" wrapText="1" indent="1"/>
    </xf>
    <xf numFmtId="0" fontId="2" fillId="0" borderId="0" xfId="0" applyFont="1" applyBorder="1" applyAlignment="1" applyProtection="1">
      <alignment horizontal="left" vertical="center" wrapText="1" indent="2"/>
    </xf>
    <xf numFmtId="0" fontId="22" fillId="0" borderId="3" xfId="0" applyFont="1" applyBorder="1" applyAlignment="1" applyProtection="1">
      <alignment horizontal="left" vertical="center" wrapText="1" indent="2"/>
    </xf>
    <xf numFmtId="0" fontId="22" fillId="0" borderId="20" xfId="0" applyFont="1" applyBorder="1" applyAlignment="1" applyProtection="1">
      <alignment horizontal="left" vertical="center" wrapText="1" indent="2"/>
    </xf>
    <xf numFmtId="0" fontId="4" fillId="0" borderId="0" xfId="0" quotePrefix="1" applyFont="1" applyBorder="1" applyAlignment="1" applyProtection="1">
      <alignment horizontal="center" vertical="center" wrapText="1"/>
    </xf>
    <xf numFmtId="0" fontId="3" fillId="0" borderId="16" xfId="0" applyFont="1" applyBorder="1" applyAlignment="1" applyProtection="1">
      <alignment horizontal="center" vertical="center" wrapText="1"/>
    </xf>
    <xf numFmtId="0" fontId="3" fillId="0" borderId="16" xfId="0" applyFont="1" applyBorder="1" applyAlignment="1" applyProtection="1">
      <alignment horizontal="center" vertical="center"/>
    </xf>
    <xf numFmtId="0" fontId="3" fillId="0" borderId="8" xfId="0" applyFont="1" applyBorder="1" applyAlignment="1" applyProtection="1">
      <alignment horizontal="left" vertical="center" wrapText="1" indent="2"/>
    </xf>
    <xf numFmtId="0" fontId="3" fillId="0" borderId="10" xfId="0" applyFont="1" applyBorder="1" applyAlignment="1" applyProtection="1">
      <alignment horizontal="left" vertical="center" wrapText="1" indent="2"/>
    </xf>
    <xf numFmtId="0" fontId="4" fillId="0" borderId="0" xfId="0" applyFont="1" applyBorder="1" applyAlignment="1" applyProtection="1">
      <alignment horizontal="center" vertical="center" wrapText="1"/>
    </xf>
    <xf numFmtId="0" fontId="3" fillId="0" borderId="21"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3" fillId="0" borderId="20" xfId="0" applyFont="1" applyFill="1" applyBorder="1" applyAlignment="1" applyProtection="1">
      <alignment horizontal="left" vertical="center" wrapText="1"/>
    </xf>
    <xf numFmtId="0" fontId="6" fillId="0" borderId="9" xfId="0" applyFont="1" applyFill="1" applyBorder="1" applyAlignment="1" applyProtection="1">
      <alignment horizontal="left" vertical="center" wrapText="1" indent="1"/>
    </xf>
    <xf numFmtId="0" fontId="6" fillId="0" borderId="8" xfId="0" applyFont="1" applyFill="1" applyBorder="1" applyAlignment="1" applyProtection="1">
      <alignment horizontal="left" vertical="center" wrapText="1" indent="1"/>
    </xf>
    <xf numFmtId="0" fontId="6" fillId="0" borderId="10" xfId="0" applyFont="1" applyFill="1" applyBorder="1" applyAlignment="1" applyProtection="1">
      <alignment horizontal="left" vertical="center" wrapText="1" indent="1"/>
    </xf>
    <xf numFmtId="0" fontId="4" fillId="0" borderId="19" xfId="0" applyFont="1" applyBorder="1" applyAlignment="1" applyProtection="1">
      <alignment horizontal="left" vertical="center" wrapText="1" indent="1"/>
    </xf>
    <xf numFmtId="0" fontId="9" fillId="0" borderId="14" xfId="0" applyFont="1" applyBorder="1" applyAlignment="1" applyProtection="1">
      <alignment horizontal="left" vertical="center" wrapText="1" indent="1"/>
    </xf>
    <xf numFmtId="0" fontId="7" fillId="0" borderId="0" xfId="0" applyFont="1" applyBorder="1" applyAlignment="1" applyProtection="1">
      <alignment horizontal="left" vertical="center" wrapText="1" indent="1"/>
    </xf>
    <xf numFmtId="0" fontId="3" fillId="0" borderId="21" xfId="0" applyFont="1" applyFill="1" applyBorder="1" applyAlignment="1" applyProtection="1">
      <alignment horizontal="left" vertical="center" wrapText="1" indent="1"/>
    </xf>
    <xf numFmtId="0" fontId="3" fillId="0" borderId="3" xfId="0" applyFont="1" applyFill="1" applyBorder="1" applyAlignment="1" applyProtection="1">
      <alignment horizontal="left" vertical="center" wrapText="1" indent="1"/>
    </xf>
    <xf numFmtId="0" fontId="2" fillId="0" borderId="14" xfId="0" applyFont="1" applyFill="1" applyBorder="1" applyAlignment="1" applyProtection="1">
      <alignment horizontal="left" vertical="center" wrapText="1" indent="1"/>
    </xf>
    <xf numFmtId="0" fontId="2" fillId="0" borderId="14" xfId="0" applyFont="1" applyFill="1" applyBorder="1" applyAlignment="1" applyProtection="1">
      <alignment horizontal="left" vertical="center" indent="1"/>
    </xf>
    <xf numFmtId="0" fontId="2" fillId="0" borderId="14" xfId="0" applyFont="1" applyBorder="1" applyAlignment="1" applyProtection="1">
      <alignment horizontal="left" vertical="center" indent="1"/>
    </xf>
    <xf numFmtId="0" fontId="7" fillId="0" borderId="0" xfId="0" quotePrefix="1" applyFont="1" applyBorder="1" applyAlignment="1" applyProtection="1">
      <alignment horizontal="left" vertical="center" wrapText="1" indent="1"/>
    </xf>
    <xf numFmtId="0" fontId="26" fillId="0" borderId="0" xfId="0" applyFont="1" applyBorder="1" applyAlignment="1" applyProtection="1">
      <alignment horizontal="left" vertical="center" wrapText="1"/>
    </xf>
    <xf numFmtId="0" fontId="4" fillId="0" borderId="0" xfId="0" applyFont="1" applyFill="1" applyBorder="1" applyAlignment="1" applyProtection="1">
      <alignment horizontal="left" vertical="center" wrapText="1" indent="1"/>
    </xf>
    <xf numFmtId="0" fontId="2" fillId="0" borderId="18" xfId="0" applyFont="1" applyBorder="1" applyAlignment="1" applyProtection="1">
      <alignment horizontal="left" vertical="center" wrapText="1" indent="2"/>
    </xf>
    <xf numFmtId="0" fontId="2" fillId="0" borderId="20" xfId="0" applyFont="1" applyBorder="1" applyAlignment="1" applyProtection="1">
      <alignment vertical="center"/>
    </xf>
  </cellXfs>
  <cellStyles count="14">
    <cellStyle name="Komma" xfId="1" builtinId="3"/>
    <cellStyle name="Komma 2" xfId="2"/>
    <cellStyle name="Komma 2 2" xfId="3"/>
    <cellStyle name="Komma 3" xfId="4"/>
    <cellStyle name="Komma 4" xfId="5"/>
    <cellStyle name="Komma 4 2" xfId="6"/>
    <cellStyle name="Komma 5" xfId="7"/>
    <cellStyle name="Komma 5 2" xfId="8"/>
    <cellStyle name="Prozent" xfId="9" builtinId="5"/>
    <cellStyle name="Prozent 2" xfId="10"/>
    <cellStyle name="Prozent 3" xfId="11"/>
    <cellStyle name="Prozent 3 2" xfId="12"/>
    <cellStyle name="Standard" xfId="0" builtinId="0"/>
    <cellStyle name="Standard 2" xfId="13"/>
  </cellStyles>
  <dxfs count="3">
    <dxf>
      <font>
        <strike/>
        <condense val="0"/>
        <extend val="0"/>
      </font>
    </dxf>
    <dxf>
      <font>
        <strike/>
        <condense val="0"/>
        <extend val="0"/>
      </font>
    </dxf>
    <dxf>
      <font>
        <strike/>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orlage_BEG_Wassererschwernis/Abschnitt%20F%20Bauzeit%20DERFESER%20H5%20Sch&#228;tzung_neu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
      <sheetName val="Allgemein, Festzeiten Derfeser"/>
      <sheetName val="Vortriebsdauer DERFESER-OST"/>
      <sheetName val="Vortriebsdauer DERFESER-WEST"/>
      <sheetName val="Wassererschwernis"/>
      <sheetName val="Nachtsprengverbot"/>
      <sheetName val="Verzögerungen, Unterbrechungen"/>
      <sheetName val="Innenschale"/>
      <sheetName val="Pos.Zuordnung"/>
      <sheetName val="Gesamtbauzeit"/>
    </sheetNames>
    <sheetDataSet>
      <sheetData sheetId="0"/>
      <sheetData sheetId="1">
        <row r="33">
          <cell r="E33">
            <v>28</v>
          </cell>
        </row>
        <row r="34">
          <cell r="E34">
            <v>28</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pageSetUpPr fitToPage="1"/>
  </sheetPr>
  <dimension ref="A1:G51"/>
  <sheetViews>
    <sheetView tabSelected="1" view="pageBreakPreview" zoomScaleNormal="100" workbookViewId="0">
      <selection activeCell="C8" sqref="C8:G9"/>
    </sheetView>
  </sheetViews>
  <sheetFormatPr baseColWidth="10" defaultRowHeight="12.85" x14ac:dyDescent="0.2"/>
  <cols>
    <col min="1" max="1" width="37.25" customWidth="1"/>
    <col min="2" max="2" width="12.125" customWidth="1"/>
    <col min="3" max="3" width="9.25" customWidth="1"/>
    <col min="4" max="4" width="8.625" customWidth="1"/>
    <col min="5" max="5" width="6.125" customWidth="1"/>
    <col min="6" max="6" width="11.875" customWidth="1"/>
    <col min="7" max="7" width="6.25" customWidth="1"/>
  </cols>
  <sheetData>
    <row r="1" spans="1:7" s="1" customFormat="1" ht="26.4" customHeight="1" x14ac:dyDescent="0.2">
      <c r="A1" s="479" t="s">
        <v>107</v>
      </c>
      <c r="B1" s="479"/>
      <c r="C1" s="2"/>
      <c r="E1" s="2"/>
      <c r="G1" s="2"/>
    </row>
    <row r="2" spans="1:7" s="1" customFormat="1" ht="29.25" customHeight="1" x14ac:dyDescent="0.2">
      <c r="A2" s="479" t="s">
        <v>191</v>
      </c>
      <c r="B2" s="479"/>
      <c r="C2" s="479"/>
      <c r="E2" s="2"/>
      <c r="G2" s="2"/>
    </row>
    <row r="3" spans="1:7" s="1" customFormat="1" ht="27.45" customHeight="1" x14ac:dyDescent="0.2">
      <c r="A3" s="229" t="s">
        <v>192</v>
      </c>
      <c r="B3" s="34"/>
      <c r="C3" s="2"/>
      <c r="E3" s="2"/>
      <c r="G3" s="2"/>
    </row>
    <row r="4" spans="1:7" s="1" customFormat="1" ht="13.55" customHeight="1" x14ac:dyDescent="0.2">
      <c r="A4" s="33"/>
      <c r="B4" s="33"/>
      <c r="C4" s="2"/>
      <c r="E4" s="2"/>
      <c r="G4" s="2"/>
    </row>
    <row r="5" spans="1:7" s="1" customFormat="1" ht="13.55" customHeight="1" x14ac:dyDescent="0.2">
      <c r="C5" s="2"/>
      <c r="E5" s="2"/>
      <c r="G5" s="2"/>
    </row>
    <row r="6" spans="1:7" s="55" customFormat="1" ht="18.75" customHeight="1" x14ac:dyDescent="0.2">
      <c r="A6" s="3" t="s">
        <v>108</v>
      </c>
      <c r="C6" s="3"/>
      <c r="E6" s="54"/>
      <c r="G6" s="54"/>
    </row>
    <row r="7" spans="1:7" s="1" customFormat="1" ht="13.55" customHeight="1" x14ac:dyDescent="0.2">
      <c r="C7" s="2"/>
      <c r="E7" s="2"/>
      <c r="G7" s="2"/>
    </row>
    <row r="8" spans="1:7" s="1" customFormat="1" ht="13.55" customHeight="1" x14ac:dyDescent="0.2">
      <c r="A8" s="207" t="s">
        <v>33</v>
      </c>
      <c r="B8" s="223"/>
      <c r="C8" s="483" t="s">
        <v>109</v>
      </c>
      <c r="D8" s="484"/>
      <c r="E8" s="484"/>
      <c r="F8" s="484"/>
      <c r="G8" s="485"/>
    </row>
    <row r="9" spans="1:7" s="1" customFormat="1" ht="13.55" customHeight="1" x14ac:dyDescent="0.2">
      <c r="A9" s="208" t="s">
        <v>34</v>
      </c>
      <c r="B9" s="224"/>
      <c r="C9" s="486"/>
      <c r="D9" s="487"/>
      <c r="E9" s="487"/>
      <c r="F9" s="487"/>
      <c r="G9" s="488"/>
    </row>
    <row r="10" spans="1:7" s="1" customFormat="1" ht="13.55" customHeight="1" x14ac:dyDescent="0.2">
      <c r="A10" s="225" t="s">
        <v>35</v>
      </c>
      <c r="B10" s="226"/>
      <c r="C10" s="489" t="s">
        <v>45</v>
      </c>
      <c r="D10" s="490"/>
      <c r="E10" s="490"/>
      <c r="F10" s="490"/>
      <c r="G10" s="491"/>
    </row>
    <row r="14" spans="1:7" x14ac:dyDescent="0.2">
      <c r="A14" s="46" t="s">
        <v>15</v>
      </c>
    </row>
    <row r="17" spans="1:7" ht="15" customHeight="1" x14ac:dyDescent="0.2">
      <c r="A17" s="492" t="s">
        <v>98</v>
      </c>
      <c r="B17" s="493"/>
      <c r="C17" s="493"/>
      <c r="D17" s="493"/>
      <c r="E17" s="493"/>
      <c r="F17" s="493"/>
      <c r="G17" s="494"/>
    </row>
    <row r="18" spans="1:7" ht="15" customHeight="1" x14ac:dyDescent="0.2">
      <c r="A18" s="495" t="s">
        <v>99</v>
      </c>
      <c r="B18" s="478"/>
      <c r="C18" s="478"/>
      <c r="D18" s="478"/>
      <c r="E18" s="478"/>
      <c r="F18" s="478"/>
      <c r="G18" s="496"/>
    </row>
    <row r="19" spans="1:7" ht="15" customHeight="1" x14ac:dyDescent="0.2">
      <c r="A19" s="47"/>
      <c r="B19" s="48"/>
      <c r="C19" s="48"/>
      <c r="D19" s="48"/>
      <c r="E19" s="48"/>
      <c r="F19" s="48"/>
      <c r="G19" s="49"/>
    </row>
    <row r="20" spans="1:7" ht="15" customHeight="1" x14ac:dyDescent="0.2">
      <c r="A20" s="47"/>
      <c r="B20" s="48"/>
      <c r="C20" s="48"/>
      <c r="D20" s="48"/>
      <c r="E20" s="48"/>
      <c r="F20" s="48"/>
      <c r="G20" s="49"/>
    </row>
    <row r="21" spans="1:7" ht="15" customHeight="1" x14ac:dyDescent="0.2">
      <c r="A21" s="47"/>
      <c r="B21" s="48"/>
      <c r="C21" s="48"/>
      <c r="D21" s="48"/>
      <c r="E21" s="48"/>
      <c r="F21" s="48"/>
      <c r="G21" s="49"/>
    </row>
    <row r="22" spans="1:7" ht="15" customHeight="1" x14ac:dyDescent="0.2">
      <c r="A22" s="47"/>
      <c r="B22" s="48"/>
      <c r="C22" s="48"/>
      <c r="D22" s="48"/>
      <c r="E22" s="48"/>
      <c r="F22" s="48"/>
      <c r="G22" s="49"/>
    </row>
    <row r="23" spans="1:7" ht="15" customHeight="1" x14ac:dyDescent="0.2">
      <c r="A23" s="47"/>
      <c r="B23" s="48"/>
      <c r="C23" s="48"/>
      <c r="D23" s="48"/>
      <c r="E23" s="48"/>
      <c r="F23" s="48"/>
      <c r="G23" s="49"/>
    </row>
    <row r="24" spans="1:7" ht="15" customHeight="1" x14ac:dyDescent="0.2">
      <c r="A24" s="47"/>
      <c r="B24" s="48"/>
      <c r="C24" s="48"/>
      <c r="D24" s="48"/>
      <c r="E24" s="48"/>
      <c r="F24" s="48"/>
      <c r="G24" s="49"/>
    </row>
    <row r="25" spans="1:7" ht="15" customHeight="1" x14ac:dyDescent="0.2">
      <c r="A25" s="47"/>
      <c r="B25" s="48"/>
      <c r="C25" s="48"/>
      <c r="D25" s="48"/>
      <c r="E25" s="48"/>
      <c r="F25" s="48"/>
      <c r="G25" s="49"/>
    </row>
    <row r="26" spans="1:7" ht="15" customHeight="1" x14ac:dyDescent="0.2">
      <c r="A26" s="47"/>
      <c r="B26" s="48"/>
      <c r="C26" s="48"/>
      <c r="D26" s="48"/>
      <c r="E26" s="48"/>
      <c r="F26" s="48"/>
      <c r="G26" s="49"/>
    </row>
    <row r="27" spans="1:7" x14ac:dyDescent="0.2">
      <c r="A27" s="47"/>
      <c r="B27" s="48"/>
      <c r="C27" s="48"/>
      <c r="D27" s="48"/>
      <c r="E27" s="48"/>
      <c r="F27" s="48"/>
      <c r="G27" s="49"/>
    </row>
    <row r="28" spans="1:7" x14ac:dyDescent="0.2">
      <c r="A28" s="47"/>
      <c r="B28" s="48"/>
      <c r="C28" s="48"/>
      <c r="D28" s="48"/>
      <c r="E28" s="48"/>
      <c r="F28" s="48"/>
      <c r="G28" s="49"/>
    </row>
    <row r="29" spans="1:7" x14ac:dyDescent="0.2">
      <c r="A29" s="47"/>
      <c r="B29" s="48"/>
      <c r="C29" s="48"/>
      <c r="D29" s="48"/>
      <c r="E29" s="48"/>
      <c r="F29" s="48"/>
      <c r="G29" s="49"/>
    </row>
    <row r="30" spans="1:7" x14ac:dyDescent="0.2">
      <c r="A30" s="47"/>
      <c r="B30" s="48"/>
      <c r="C30" s="48"/>
      <c r="D30" s="48"/>
      <c r="E30" s="48"/>
      <c r="F30" s="48"/>
      <c r="G30" s="49"/>
    </row>
    <row r="31" spans="1:7" x14ac:dyDescent="0.2">
      <c r="A31" s="47"/>
      <c r="B31" s="48"/>
      <c r="C31" s="48"/>
      <c r="D31" s="48"/>
      <c r="E31" s="48"/>
      <c r="F31" s="48"/>
      <c r="G31" s="49"/>
    </row>
    <row r="32" spans="1:7" x14ac:dyDescent="0.2">
      <c r="A32" s="47"/>
      <c r="B32" s="48"/>
      <c r="C32" s="48"/>
      <c r="D32" s="48"/>
      <c r="E32" s="48"/>
      <c r="F32" s="48"/>
      <c r="G32" s="49"/>
    </row>
    <row r="33" spans="1:7" x14ac:dyDescent="0.2">
      <c r="A33" s="47"/>
      <c r="B33" s="48"/>
      <c r="C33" s="48"/>
      <c r="D33" s="48"/>
      <c r="E33" s="48"/>
      <c r="F33" s="48"/>
      <c r="G33" s="49"/>
    </row>
    <row r="34" spans="1:7" x14ac:dyDescent="0.2">
      <c r="A34" s="47"/>
      <c r="B34" s="48"/>
      <c r="C34" s="48"/>
      <c r="D34" s="48"/>
      <c r="E34" s="48"/>
      <c r="F34" s="48"/>
      <c r="G34" s="49"/>
    </row>
    <row r="35" spans="1:7" x14ac:dyDescent="0.2">
      <c r="A35" s="50" t="s">
        <v>16</v>
      </c>
      <c r="B35" s="51"/>
      <c r="C35" s="51"/>
      <c r="D35" s="51"/>
      <c r="E35" s="477" t="s">
        <v>17</v>
      </c>
      <c r="F35" s="477"/>
      <c r="G35" s="480"/>
    </row>
    <row r="36" spans="1:7" x14ac:dyDescent="0.2">
      <c r="A36" s="52" t="s">
        <v>18</v>
      </c>
      <c r="B36" s="53"/>
      <c r="C36" s="53"/>
      <c r="D36" s="53"/>
      <c r="E36" s="481" t="s">
        <v>100</v>
      </c>
      <c r="F36" s="481"/>
      <c r="G36" s="482"/>
    </row>
    <row r="37" spans="1:7" x14ac:dyDescent="0.2">
      <c r="A37" s="48"/>
      <c r="B37" s="48"/>
      <c r="C37" s="48"/>
      <c r="D37" s="48"/>
      <c r="E37" s="48"/>
      <c r="F37" s="48"/>
      <c r="G37" s="48"/>
    </row>
    <row r="38" spans="1:7" x14ac:dyDescent="0.2">
      <c r="A38" s="48"/>
      <c r="B38" s="48"/>
      <c r="C38" s="48"/>
      <c r="D38" s="48"/>
      <c r="E38" s="48"/>
      <c r="F38" s="48"/>
      <c r="G38" s="48"/>
    </row>
    <row r="39" spans="1:7" x14ac:dyDescent="0.2">
      <c r="A39" s="48"/>
      <c r="B39" s="48"/>
      <c r="C39" s="48"/>
      <c r="D39" s="48"/>
      <c r="E39" s="48"/>
      <c r="F39" s="48"/>
      <c r="G39" s="48"/>
    </row>
    <row r="40" spans="1:7" x14ac:dyDescent="0.2">
      <c r="A40" s="48"/>
      <c r="B40" s="48"/>
      <c r="C40" s="48"/>
      <c r="D40" s="48"/>
      <c r="E40" s="48"/>
      <c r="F40" s="48"/>
      <c r="G40" s="48"/>
    </row>
    <row r="41" spans="1:7" x14ac:dyDescent="0.2">
      <c r="A41" s="51"/>
      <c r="B41" s="51"/>
      <c r="C41" s="51"/>
      <c r="D41" s="51"/>
      <c r="E41" s="477"/>
      <c r="F41" s="477"/>
      <c r="G41" s="477"/>
    </row>
    <row r="42" spans="1:7" x14ac:dyDescent="0.2">
      <c r="A42" s="51"/>
      <c r="B42" s="51"/>
      <c r="C42" s="51"/>
      <c r="D42" s="51"/>
      <c r="E42" s="477"/>
      <c r="F42" s="477"/>
      <c r="G42" s="477"/>
    </row>
    <row r="43" spans="1:7" x14ac:dyDescent="0.2">
      <c r="A43" s="478"/>
      <c r="B43" s="478"/>
      <c r="C43" s="478"/>
      <c r="D43" s="478"/>
      <c r="E43" s="478"/>
      <c r="F43" s="478"/>
      <c r="G43" s="478"/>
    </row>
    <row r="44" spans="1:7" x14ac:dyDescent="0.2">
      <c r="A44" s="478"/>
      <c r="B44" s="478"/>
      <c r="C44" s="478"/>
      <c r="D44" s="478"/>
      <c r="E44" s="478"/>
      <c r="F44" s="478"/>
      <c r="G44" s="478"/>
    </row>
    <row r="45" spans="1:7" x14ac:dyDescent="0.2">
      <c r="A45" s="48"/>
      <c r="B45" s="48"/>
      <c r="C45" s="48"/>
      <c r="D45" s="48"/>
      <c r="E45" s="48"/>
      <c r="F45" s="48"/>
      <c r="G45" s="48"/>
    </row>
    <row r="46" spans="1:7" x14ac:dyDescent="0.2">
      <c r="A46" s="48"/>
      <c r="B46" s="48"/>
      <c r="C46" s="48"/>
      <c r="D46" s="48"/>
      <c r="E46" s="48"/>
      <c r="F46" s="48"/>
      <c r="G46" s="48"/>
    </row>
    <row r="47" spans="1:7" x14ac:dyDescent="0.2">
      <c r="A47" s="48"/>
      <c r="B47" s="48"/>
      <c r="C47" s="48"/>
      <c r="D47" s="48"/>
      <c r="E47" s="48"/>
      <c r="F47" s="48"/>
      <c r="G47" s="48"/>
    </row>
    <row r="48" spans="1:7" x14ac:dyDescent="0.2">
      <c r="A48" s="48"/>
      <c r="B48" s="48"/>
      <c r="C48" s="48"/>
      <c r="D48" s="48"/>
      <c r="E48" s="48"/>
      <c r="F48" s="48"/>
      <c r="G48" s="48"/>
    </row>
    <row r="49" spans="1:7" x14ac:dyDescent="0.2">
      <c r="A49" s="51"/>
      <c r="B49" s="51"/>
      <c r="C49" s="51"/>
      <c r="D49" s="51"/>
      <c r="E49" s="477"/>
      <c r="F49" s="477"/>
      <c r="G49" s="477"/>
    </row>
    <row r="50" spans="1:7" x14ac:dyDescent="0.2">
      <c r="A50" s="51"/>
      <c r="B50" s="51"/>
      <c r="C50" s="51"/>
      <c r="D50" s="51"/>
      <c r="E50" s="477"/>
      <c r="F50" s="477"/>
      <c r="G50" s="477"/>
    </row>
    <row r="51" spans="1:7" x14ac:dyDescent="0.2">
      <c r="A51" s="48"/>
      <c r="B51" s="48"/>
      <c r="C51" s="48"/>
      <c r="D51" s="48"/>
      <c r="E51" s="48"/>
      <c r="F51" s="48"/>
      <c r="G51" s="48"/>
    </row>
  </sheetData>
  <sheetProtection selectLockedCells="1"/>
  <mergeCells count="14">
    <mergeCell ref="A1:B1"/>
    <mergeCell ref="A2:C2"/>
    <mergeCell ref="E35:G35"/>
    <mergeCell ref="E36:G36"/>
    <mergeCell ref="C8:G9"/>
    <mergeCell ref="C10:G10"/>
    <mergeCell ref="A17:G17"/>
    <mergeCell ref="A18:G18"/>
    <mergeCell ref="E49:G49"/>
    <mergeCell ref="E50:G50"/>
    <mergeCell ref="E41:G41"/>
    <mergeCell ref="E42:G42"/>
    <mergeCell ref="A43:G43"/>
    <mergeCell ref="A44:G44"/>
  </mergeCells>
  <phoneticPr fontId="2" type="noConversion"/>
  <pageMargins left="0.70866141732283472" right="0.43307086614173229" top="0.74803149606299213" bottom="0.39370078740157483" header="0.47244094488188981" footer="0.27559055118110237"/>
  <pageSetup paperSize="9"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L39"/>
  <sheetViews>
    <sheetView view="pageBreakPreview" zoomScaleNormal="120" zoomScaleSheetLayoutView="108" workbookViewId="0">
      <selection activeCell="C7" sqref="C7:G8"/>
    </sheetView>
  </sheetViews>
  <sheetFormatPr baseColWidth="10" defaultColWidth="11.375" defaultRowHeight="13.55" customHeight="1" x14ac:dyDescent="0.2"/>
  <cols>
    <col min="1" max="1" width="51.25" style="63" customWidth="1"/>
    <col min="2" max="2" width="12.75" style="5" customWidth="1"/>
    <col min="3" max="3" width="10.7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9" t="s">
        <v>107</v>
      </c>
      <c r="B1" s="479"/>
      <c r="G1" s="407"/>
      <c r="I1" s="406"/>
    </row>
    <row r="2" spans="1:9" ht="24.95" customHeight="1" x14ac:dyDescent="0.2">
      <c r="A2" s="479" t="s">
        <v>191</v>
      </c>
      <c r="B2" s="479"/>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528" t="str">
        <f>Unterfertigung!$C$8</f>
        <v>AN / Affidatario</v>
      </c>
      <c r="D7" s="529"/>
      <c r="E7" s="529"/>
      <c r="F7" s="529"/>
      <c r="G7" s="530"/>
    </row>
    <row r="8" spans="1:9" ht="13.55" customHeight="1" x14ac:dyDescent="0.2">
      <c r="A8" s="6" t="s">
        <v>34</v>
      </c>
      <c r="C8" s="531"/>
      <c r="D8" s="532"/>
      <c r="E8" s="532"/>
      <c r="F8" s="532"/>
      <c r="G8" s="533"/>
    </row>
    <row r="9" spans="1:9" ht="13.55" customHeight="1" x14ac:dyDescent="0.2">
      <c r="A9" s="7" t="s">
        <v>35</v>
      </c>
      <c r="C9" s="489" t="s">
        <v>45</v>
      </c>
      <c r="D9" s="490"/>
      <c r="E9" s="490"/>
      <c r="F9" s="490"/>
      <c r="G9" s="491"/>
    </row>
    <row r="10" spans="1:9" ht="33" customHeight="1" x14ac:dyDescent="0.2"/>
    <row r="11" spans="1:9" s="9" customFormat="1" ht="60.25" customHeight="1" x14ac:dyDescent="0.2">
      <c r="A11" s="621" t="s">
        <v>196</v>
      </c>
      <c r="B11" s="621"/>
      <c r="C11" s="621"/>
      <c r="D11" s="621"/>
      <c r="E11" s="621"/>
      <c r="F11" s="254" t="s">
        <v>159</v>
      </c>
    </row>
    <row r="12" spans="1:9" ht="21.05" customHeight="1" x14ac:dyDescent="0.2">
      <c r="A12" s="107"/>
    </row>
    <row r="13" spans="1:9" ht="13.55" customHeight="1" x14ac:dyDescent="0.2">
      <c r="A13" s="280" t="s">
        <v>152</v>
      </c>
      <c r="B13" s="27"/>
      <c r="C13" s="28"/>
      <c r="D13" s="27"/>
      <c r="E13" s="28"/>
      <c r="F13" s="27"/>
      <c r="G13" s="31"/>
    </row>
    <row r="14" spans="1:9" ht="50.1" customHeight="1" x14ac:dyDescent="0.2">
      <c r="A14" s="281"/>
      <c r="B14" s="637" t="s">
        <v>51</v>
      </c>
      <c r="C14" s="637"/>
      <c r="D14" s="637" t="s">
        <v>52</v>
      </c>
      <c r="E14" s="638"/>
      <c r="F14" s="637" t="s">
        <v>53</v>
      </c>
      <c r="G14" s="638"/>
    </row>
    <row r="15" spans="1:9" ht="24.25" customHeight="1" x14ac:dyDescent="0.2">
      <c r="A15" s="108" t="s">
        <v>245</v>
      </c>
      <c r="B15" s="579" t="s">
        <v>56</v>
      </c>
      <c r="C15" s="572"/>
      <c r="D15" s="559">
        <v>28</v>
      </c>
      <c r="E15" s="567"/>
      <c r="F15" s="559" t="s">
        <v>55</v>
      </c>
      <c r="G15" s="567"/>
    </row>
    <row r="16" spans="1:9" ht="13.55" customHeight="1" x14ac:dyDescent="0.2">
      <c r="A16" s="13" t="s">
        <v>440</v>
      </c>
      <c r="B16" s="111">
        <v>10</v>
      </c>
      <c r="C16" s="16" t="s">
        <v>4</v>
      </c>
      <c r="D16" s="185"/>
      <c r="E16" s="16" t="s">
        <v>5</v>
      </c>
      <c r="F16" s="112" t="str">
        <f>IF(D16="","",ROUND(ROUND(B16/D16,2),2))</f>
        <v/>
      </c>
      <c r="G16" s="16" t="s">
        <v>6</v>
      </c>
    </row>
    <row r="17" spans="1:12" s="103" customFormat="1" ht="8.1999999999999993" customHeight="1" x14ac:dyDescent="0.2">
      <c r="A17" s="30"/>
      <c r="B17" s="116"/>
      <c r="C17" s="117"/>
      <c r="D17" s="29"/>
      <c r="E17" s="117"/>
      <c r="F17" s="118"/>
      <c r="G17" s="119"/>
    </row>
    <row r="18" spans="1:12" ht="13.55" customHeight="1" x14ac:dyDescent="0.2">
      <c r="A18" s="13" t="s">
        <v>441</v>
      </c>
      <c r="B18" s="111">
        <f>B16</f>
        <v>10</v>
      </c>
      <c r="C18" s="113" t="s">
        <v>4</v>
      </c>
      <c r="D18" s="184"/>
      <c r="E18" s="113" t="s">
        <v>5</v>
      </c>
      <c r="F18" s="112" t="str">
        <f>IF(D18="","",ROUND(ROUND(B18/D18,2),2))</f>
        <v/>
      </c>
      <c r="G18" s="113" t="s">
        <v>6</v>
      </c>
    </row>
    <row r="19" spans="1:12" s="103" customFormat="1" ht="8.1999999999999993" customHeight="1" x14ac:dyDescent="0.2">
      <c r="A19" s="30"/>
      <c r="B19" s="116"/>
      <c r="C19" s="117"/>
      <c r="D19" s="29"/>
      <c r="E19" s="117"/>
      <c r="F19" s="118"/>
      <c r="G19" s="119"/>
    </row>
    <row r="20" spans="1:12" ht="13.55" customHeight="1" x14ac:dyDescent="0.2">
      <c r="A20" s="132" t="s">
        <v>153</v>
      </c>
      <c r="B20" s="133">
        <f>B16</f>
        <v>10</v>
      </c>
      <c r="C20" s="134" t="s">
        <v>4</v>
      </c>
      <c r="D20" s="27"/>
      <c r="E20" s="28"/>
      <c r="F20" s="27"/>
      <c r="G20" s="31"/>
      <c r="I20" s="135"/>
      <c r="J20" s="43"/>
      <c r="L20" s="120"/>
    </row>
    <row r="21" spans="1:12" ht="24.95" customHeight="1" x14ac:dyDescent="0.2">
      <c r="A21" s="200" t="s">
        <v>60</v>
      </c>
      <c r="B21" s="579" t="s">
        <v>57</v>
      </c>
      <c r="C21" s="572"/>
      <c r="D21" s="559" t="s">
        <v>58</v>
      </c>
      <c r="E21" s="567"/>
      <c r="F21" s="559" t="s">
        <v>55</v>
      </c>
      <c r="G21" s="567"/>
      <c r="H21" s="18"/>
      <c r="I21" s="43"/>
      <c r="J21" s="43"/>
    </row>
    <row r="22" spans="1:12" ht="24.95" customHeight="1" x14ac:dyDescent="0.2">
      <c r="A22" s="13" t="s">
        <v>80</v>
      </c>
      <c r="B22" s="136">
        <v>1</v>
      </c>
      <c r="C22" s="128" t="s">
        <v>8</v>
      </c>
      <c r="D22" s="20"/>
      <c r="E22" s="16" t="s">
        <v>9</v>
      </c>
      <c r="F22" s="112">
        <f>ROUND(B22*D22,2)</f>
        <v>0</v>
      </c>
      <c r="G22" s="16" t="s">
        <v>6</v>
      </c>
      <c r="I22" s="32"/>
      <c r="J22" s="43"/>
    </row>
    <row r="23" spans="1:12" ht="24.95" customHeight="1" x14ac:dyDescent="0.2">
      <c r="A23" s="214" t="s">
        <v>81</v>
      </c>
      <c r="B23" s="139">
        <v>3</v>
      </c>
      <c r="C23" s="130" t="s">
        <v>8</v>
      </c>
      <c r="D23" s="37"/>
      <c r="E23" s="17" t="s">
        <v>9</v>
      </c>
      <c r="F23" s="115">
        <f>ROUND(D23*B23,2)</f>
        <v>0</v>
      </c>
      <c r="G23" s="17" t="s">
        <v>6</v>
      </c>
      <c r="I23" s="32"/>
      <c r="J23" s="43"/>
    </row>
    <row r="24" spans="1:12" s="56" customFormat="1" ht="29.95" customHeight="1" x14ac:dyDescent="0.2">
      <c r="A24" s="274" t="s">
        <v>158</v>
      </c>
      <c r="B24" s="275"/>
      <c r="C24" s="153"/>
      <c r="D24" s="154"/>
      <c r="E24" s="155"/>
      <c r="F24" s="276">
        <f>ROUND(SUM(F16:F18)+SUM(F22:F23),2)</f>
        <v>0</v>
      </c>
      <c r="G24" s="26" t="s">
        <v>6</v>
      </c>
      <c r="J24" s="157"/>
    </row>
    <row r="25" spans="1:12" s="160" customFormat="1" ht="13.55" customHeight="1" thickBot="1" x14ac:dyDescent="0.25">
      <c r="A25" s="277"/>
      <c r="B25" s="278"/>
      <c r="C25" s="159"/>
      <c r="E25" s="159"/>
      <c r="G25" s="8"/>
    </row>
    <row r="26" spans="1:12" s="56" customFormat="1" ht="29.95" customHeight="1" thickTop="1" thickBot="1" x14ac:dyDescent="0.25">
      <c r="A26" s="236" t="s">
        <v>155</v>
      </c>
      <c r="B26" s="205" t="s">
        <v>154</v>
      </c>
      <c r="C26" s="170"/>
      <c r="D26" s="171"/>
      <c r="E26" s="170"/>
      <c r="F26" s="172">
        <f>ROUND(F24,2)</f>
        <v>0</v>
      </c>
      <c r="G26" s="173" t="s">
        <v>6</v>
      </c>
      <c r="I26" s="174"/>
      <c r="J26" s="175"/>
    </row>
    <row r="27" spans="1:12" ht="10.7" x14ac:dyDescent="0.2"/>
    <row r="28" spans="1:12" ht="13.55" customHeight="1" x14ac:dyDescent="0.2">
      <c r="A28" s="10" t="s">
        <v>47</v>
      </c>
    </row>
    <row r="29" spans="1:12" ht="24.95" customHeight="1" x14ac:dyDescent="0.2">
      <c r="A29" s="497" t="s">
        <v>71</v>
      </c>
      <c r="B29" s="497"/>
      <c r="C29" s="497"/>
      <c r="D29" s="497"/>
      <c r="E29" s="497"/>
      <c r="F29" s="497"/>
      <c r="G29" s="497"/>
    </row>
    <row r="30" spans="1:12" ht="50.1" customHeight="1" x14ac:dyDescent="0.2">
      <c r="A30" s="498" t="s">
        <v>86</v>
      </c>
      <c r="B30" s="498"/>
      <c r="C30" s="498"/>
      <c r="D30" s="498"/>
      <c r="E30" s="498"/>
      <c r="F30" s="498"/>
      <c r="G30" s="498"/>
    </row>
    <row r="31" spans="1:12" ht="50.1" customHeight="1" x14ac:dyDescent="0.2">
      <c r="A31" s="498" t="s">
        <v>87</v>
      </c>
      <c r="B31" s="498"/>
      <c r="C31" s="498"/>
      <c r="D31" s="498"/>
      <c r="E31" s="498"/>
      <c r="F31" s="498"/>
      <c r="G31" s="498"/>
    </row>
    <row r="32" spans="1:12" ht="50.1" customHeight="1" x14ac:dyDescent="0.2">
      <c r="A32" s="176"/>
      <c r="C32" s="5"/>
      <c r="E32" s="5"/>
      <c r="G32" s="5"/>
    </row>
    <row r="33" spans="1:7" ht="54.75" customHeight="1" x14ac:dyDescent="0.2">
      <c r="A33" s="592"/>
      <c r="B33" s="592"/>
      <c r="C33" s="592"/>
      <c r="D33" s="592"/>
      <c r="E33" s="592"/>
      <c r="F33" s="592"/>
      <c r="G33" s="592"/>
    </row>
    <row r="34" spans="1:7" ht="13.55" customHeight="1" x14ac:dyDescent="0.2">
      <c r="A34" s="59"/>
    </row>
    <row r="37" spans="1:7" ht="13.55" customHeight="1" x14ac:dyDescent="0.2">
      <c r="A37" s="177"/>
    </row>
    <row r="38" spans="1:7" ht="13.55" customHeight="1" x14ac:dyDescent="0.2">
      <c r="A38" s="177"/>
    </row>
    <row r="39" spans="1:7" ht="13.55" customHeight="1" x14ac:dyDescent="0.2">
      <c r="A39" s="177"/>
    </row>
  </sheetData>
  <sheetProtection selectLockedCells="1"/>
  <mergeCells count="18">
    <mergeCell ref="A1:B1"/>
    <mergeCell ref="A2:B2"/>
    <mergeCell ref="A29:G29"/>
    <mergeCell ref="A30:G30"/>
    <mergeCell ref="A31:G31"/>
    <mergeCell ref="C7:G8"/>
    <mergeCell ref="C9:G9"/>
    <mergeCell ref="B14:C14"/>
    <mergeCell ref="D14:E14"/>
    <mergeCell ref="F14:G14"/>
    <mergeCell ref="A11:E11"/>
    <mergeCell ref="A33:G33"/>
    <mergeCell ref="B21:C21"/>
    <mergeCell ref="D21:E21"/>
    <mergeCell ref="F21:G21"/>
    <mergeCell ref="B15:C15"/>
    <mergeCell ref="D15:E15"/>
    <mergeCell ref="F15:G15"/>
  </mergeCell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V54"/>
  <sheetViews>
    <sheetView view="pageBreakPreview" zoomScaleNormal="120" zoomScaleSheetLayoutView="100" workbookViewId="0">
      <selection activeCell="D7" sqref="D7:I8"/>
    </sheetView>
  </sheetViews>
  <sheetFormatPr baseColWidth="10" defaultColWidth="11.375" defaultRowHeight="13.55" customHeight="1" x14ac:dyDescent="0.2"/>
  <cols>
    <col min="1" max="1" width="5.6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9" ht="24.95" customHeight="1" x14ac:dyDescent="0.2">
      <c r="A1" s="479" t="s">
        <v>101</v>
      </c>
      <c r="B1" s="479"/>
      <c r="C1" s="229" t="s">
        <v>106</v>
      </c>
      <c r="G1" s="407"/>
      <c r="I1" s="406"/>
    </row>
    <row r="2" spans="1:9" ht="24.95" customHeight="1" x14ac:dyDescent="0.2">
      <c r="A2" s="479" t="s">
        <v>102</v>
      </c>
      <c r="B2" s="479"/>
      <c r="C2" s="229" t="s">
        <v>190</v>
      </c>
    </row>
    <row r="3" spans="1:9" ht="24.95" customHeight="1" x14ac:dyDescent="0.2">
      <c r="C3" s="229" t="s">
        <v>105</v>
      </c>
    </row>
    <row r="5" spans="1:9" s="57" customFormat="1" ht="18.75" customHeight="1" x14ac:dyDescent="0.2">
      <c r="A5" s="3" t="s">
        <v>175</v>
      </c>
      <c r="B5" s="58"/>
      <c r="C5" s="61"/>
      <c r="D5" s="62"/>
      <c r="E5" s="62"/>
      <c r="F5" s="58"/>
      <c r="G5" s="58"/>
      <c r="H5" s="58"/>
    </row>
    <row r="7" spans="1:9" ht="13.55" customHeight="1" x14ac:dyDescent="0.2">
      <c r="A7" s="4"/>
      <c r="B7" s="64" t="s">
        <v>33</v>
      </c>
      <c r="C7" s="64"/>
      <c r="D7" s="528" t="str">
        <f>Unterfertigung!$C$8</f>
        <v>AN / Affidatario</v>
      </c>
      <c r="E7" s="529"/>
      <c r="F7" s="529"/>
      <c r="G7" s="529"/>
      <c r="H7" s="529"/>
      <c r="I7" s="530"/>
    </row>
    <row r="8" spans="1:9" ht="13.55" customHeight="1" x14ac:dyDescent="0.2">
      <c r="A8" s="6"/>
      <c r="B8" s="64" t="s">
        <v>34</v>
      </c>
      <c r="C8" s="64"/>
      <c r="D8" s="531"/>
      <c r="E8" s="532"/>
      <c r="F8" s="532"/>
      <c r="G8" s="532"/>
      <c r="H8" s="532"/>
      <c r="I8" s="533"/>
    </row>
    <row r="9" spans="1:9" ht="13.55" customHeight="1" x14ac:dyDescent="0.2">
      <c r="A9" s="7"/>
      <c r="B9" s="64" t="s">
        <v>35</v>
      </c>
      <c r="C9" s="64"/>
      <c r="D9" s="489" t="s">
        <v>45</v>
      </c>
      <c r="E9" s="490"/>
      <c r="F9" s="490"/>
      <c r="G9" s="490"/>
      <c r="H9" s="490"/>
      <c r="I9" s="491"/>
    </row>
    <row r="10" spans="1:9" ht="31.2" customHeight="1" x14ac:dyDescent="0.2"/>
    <row r="11" spans="1:9" s="9" customFormat="1" ht="50.1" customHeight="1" x14ac:dyDescent="0.2">
      <c r="A11" s="593" t="s">
        <v>185</v>
      </c>
      <c r="B11" s="593"/>
      <c r="C11" s="593"/>
      <c r="D11" s="593"/>
      <c r="E11" s="593"/>
      <c r="F11" s="593"/>
      <c r="G11" s="593"/>
      <c r="H11" s="593"/>
      <c r="I11" s="593"/>
    </row>
    <row r="12" spans="1:9" s="9" customFormat="1" ht="12.85" customHeight="1" x14ac:dyDescent="0.2">
      <c r="A12" s="462"/>
      <c r="B12" s="462"/>
      <c r="C12" s="462"/>
      <c r="D12" s="462"/>
      <c r="E12" s="462"/>
      <c r="F12" s="462"/>
      <c r="G12" s="462"/>
      <c r="H12" s="462"/>
      <c r="I12" s="462"/>
    </row>
    <row r="13" spans="1:9" s="103" customFormat="1" ht="20" customHeight="1" x14ac:dyDescent="0.2">
      <c r="A13" s="473" t="s">
        <v>568</v>
      </c>
      <c r="B13" s="464"/>
      <c r="C13" s="464"/>
      <c r="D13" s="465"/>
      <c r="E13" s="466"/>
      <c r="F13" s="117"/>
      <c r="G13" s="467"/>
      <c r="H13" s="468"/>
      <c r="I13" s="469"/>
    </row>
    <row r="14" spans="1:9" ht="10.7" x14ac:dyDescent="0.2">
      <c r="A14" s="90"/>
      <c r="B14" s="91"/>
      <c r="C14" s="12"/>
      <c r="D14" s="66"/>
      <c r="E14" s="67"/>
      <c r="F14" s="68"/>
      <c r="G14" s="231"/>
      <c r="H14" s="232"/>
      <c r="I14" s="233"/>
    </row>
    <row r="15" spans="1:9" ht="24.95" customHeight="1" x14ac:dyDescent="0.2">
      <c r="A15" s="517" t="s">
        <v>116</v>
      </c>
      <c r="B15" s="519"/>
      <c r="C15" s="519"/>
      <c r="D15" s="73"/>
      <c r="E15" s="74"/>
      <c r="F15" s="75"/>
      <c r="G15" s="78"/>
      <c r="H15" s="79"/>
      <c r="I15" s="80"/>
    </row>
    <row r="16" spans="1:9" ht="4.45" customHeight="1" x14ac:dyDescent="0.2">
      <c r="A16" s="70"/>
      <c r="B16" s="71"/>
      <c r="C16" s="72"/>
      <c r="D16" s="93"/>
      <c r="E16" s="74"/>
      <c r="F16" s="75"/>
      <c r="G16" s="78"/>
      <c r="H16" s="79"/>
      <c r="I16" s="80"/>
    </row>
    <row r="17" spans="1:22" ht="24.95" customHeight="1" x14ac:dyDescent="0.2">
      <c r="A17" s="70" t="s">
        <v>117</v>
      </c>
      <c r="B17" s="72" t="s">
        <v>37</v>
      </c>
      <c r="C17" s="72"/>
      <c r="D17" s="94">
        <f>'VT3-Blatt 3.2'!F31</f>
        <v>0</v>
      </c>
      <c r="E17" s="74"/>
      <c r="F17" s="75" t="s">
        <v>6</v>
      </c>
      <c r="G17" s="501" t="s">
        <v>163</v>
      </c>
      <c r="H17" s="502"/>
      <c r="I17" s="503"/>
    </row>
    <row r="18" spans="1:22" ht="24.95" customHeight="1" x14ac:dyDescent="0.2">
      <c r="A18" s="70" t="s">
        <v>118</v>
      </c>
      <c r="B18" s="72" t="s">
        <v>38</v>
      </c>
      <c r="C18" s="72"/>
      <c r="D18" s="94">
        <f>'VT3-Blatt 3.2'!F34</f>
        <v>0</v>
      </c>
      <c r="E18" s="74"/>
      <c r="F18" s="75" t="s">
        <v>6</v>
      </c>
      <c r="G18" s="501" t="s">
        <v>163</v>
      </c>
      <c r="H18" s="502"/>
      <c r="I18" s="503"/>
      <c r="V18" s="95"/>
    </row>
    <row r="19" spans="1:22" ht="24.95" customHeight="1" x14ac:dyDescent="0.2">
      <c r="A19" s="70" t="s">
        <v>119</v>
      </c>
      <c r="B19" s="72" t="s">
        <v>39</v>
      </c>
      <c r="C19" s="72"/>
      <c r="D19" s="94">
        <f>'VT3-Blatt 3.2'!F42</f>
        <v>0</v>
      </c>
      <c r="E19" s="74"/>
      <c r="F19" s="75" t="s">
        <v>6</v>
      </c>
      <c r="G19" s="501" t="s">
        <v>163</v>
      </c>
      <c r="H19" s="502"/>
      <c r="I19" s="503"/>
      <c r="V19" s="96"/>
    </row>
    <row r="20" spans="1:22" ht="5.2" customHeight="1" x14ac:dyDescent="0.2">
      <c r="A20" s="70"/>
      <c r="B20" s="72"/>
      <c r="C20" s="72"/>
      <c r="D20" s="43"/>
      <c r="E20" s="82"/>
      <c r="F20" s="75"/>
      <c r="G20" s="83"/>
      <c r="H20" s="71"/>
      <c r="I20" s="76"/>
    </row>
    <row r="21" spans="1:22" ht="24.95" customHeight="1" x14ac:dyDescent="0.2">
      <c r="A21" s="77"/>
      <c r="B21" s="97" t="s">
        <v>146</v>
      </c>
      <c r="C21" s="97"/>
      <c r="D21" s="125"/>
      <c r="E21" s="255">
        <f>SUM(D17:D19)</f>
        <v>0</v>
      </c>
      <c r="F21" s="126" t="s">
        <v>6</v>
      </c>
      <c r="G21" s="258"/>
      <c r="H21" s="99"/>
      <c r="I21" s="39"/>
    </row>
    <row r="22" spans="1:22" ht="10.7" x14ac:dyDescent="0.2">
      <c r="A22" s="70"/>
      <c r="B22" s="72"/>
      <c r="C22" s="72"/>
      <c r="D22" s="43"/>
      <c r="E22" s="82"/>
      <c r="F22" s="75"/>
      <c r="G22" s="83"/>
      <c r="H22" s="71"/>
      <c r="I22" s="76"/>
    </row>
    <row r="23" spans="1:22" ht="24.95" customHeight="1" x14ac:dyDescent="0.2">
      <c r="A23" s="510" t="s">
        <v>178</v>
      </c>
      <c r="B23" s="511"/>
      <c r="C23" s="511"/>
      <c r="D23" s="66"/>
      <c r="E23" s="82"/>
      <c r="F23" s="75"/>
      <c r="G23" s="83"/>
      <c r="H23" s="230"/>
      <c r="I23" s="218"/>
    </row>
    <row r="24" spans="1:22" ht="4.45" customHeight="1" x14ac:dyDescent="0.2">
      <c r="A24" s="70"/>
      <c r="B24" s="71"/>
      <c r="C24" s="72"/>
      <c r="D24" s="73"/>
      <c r="E24" s="82"/>
      <c r="F24" s="75"/>
      <c r="G24" s="219"/>
      <c r="H24" s="230"/>
      <c r="I24" s="218"/>
    </row>
    <row r="25" spans="1:22" ht="24.95" customHeight="1" x14ac:dyDescent="0.2">
      <c r="A25" s="77" t="s">
        <v>179</v>
      </c>
      <c r="B25" s="512" t="s">
        <v>181</v>
      </c>
      <c r="C25" s="512"/>
      <c r="D25" s="39"/>
      <c r="E25" s="256"/>
      <c r="F25" s="126" t="s">
        <v>6</v>
      </c>
      <c r="G25" s="259"/>
      <c r="H25" s="260"/>
      <c r="I25" s="261"/>
    </row>
    <row r="26" spans="1:22" s="103" customFormat="1" ht="11.4" customHeight="1" x14ac:dyDescent="0.2">
      <c r="A26" s="463"/>
      <c r="B26" s="464"/>
      <c r="C26" s="464"/>
      <c r="D26" s="465"/>
      <c r="E26" s="466"/>
      <c r="F26" s="117"/>
      <c r="G26" s="467"/>
      <c r="H26" s="468"/>
      <c r="I26" s="469"/>
    </row>
    <row r="27" spans="1:22" s="103" customFormat="1" ht="20" customHeight="1" x14ac:dyDescent="0.2">
      <c r="A27" s="473" t="s">
        <v>570</v>
      </c>
      <c r="B27" s="464"/>
      <c r="C27" s="464"/>
      <c r="D27" s="465"/>
      <c r="E27" s="466"/>
      <c r="F27" s="117"/>
      <c r="G27" s="467"/>
      <c r="H27" s="468"/>
      <c r="I27" s="469"/>
    </row>
    <row r="28" spans="1:22" ht="10.7" x14ac:dyDescent="0.2">
      <c r="A28" s="70"/>
      <c r="B28" s="72"/>
      <c r="C28" s="72"/>
      <c r="D28" s="43"/>
      <c r="E28" s="82"/>
      <c r="F28" s="75"/>
      <c r="G28" s="83"/>
      <c r="H28" s="71"/>
      <c r="I28" s="76"/>
    </row>
    <row r="29" spans="1:22" ht="24.95" customHeight="1" x14ac:dyDescent="0.2">
      <c r="A29" s="510" t="s">
        <v>578</v>
      </c>
      <c r="B29" s="511"/>
      <c r="C29" s="511"/>
      <c r="D29" s="66"/>
      <c r="E29" s="82"/>
      <c r="F29" s="75"/>
      <c r="G29" s="83"/>
      <c r="H29" s="230"/>
      <c r="I29" s="218"/>
    </row>
    <row r="30" spans="1:22" ht="4.45" customHeight="1" x14ac:dyDescent="0.2">
      <c r="A30" s="70"/>
      <c r="B30" s="71"/>
      <c r="C30" s="72"/>
      <c r="D30" s="73"/>
      <c r="E30" s="82"/>
      <c r="F30" s="75"/>
      <c r="G30" s="219"/>
      <c r="H30" s="230"/>
      <c r="I30" s="218"/>
    </row>
    <row r="31" spans="1:22" ht="24.95" customHeight="1" x14ac:dyDescent="0.2">
      <c r="A31" s="77" t="s">
        <v>567</v>
      </c>
      <c r="B31" s="512" t="s">
        <v>578</v>
      </c>
      <c r="C31" s="512"/>
      <c r="D31" s="39"/>
      <c r="E31" s="256"/>
      <c r="F31" s="126" t="s">
        <v>6</v>
      </c>
      <c r="G31" s="259"/>
      <c r="H31" s="260"/>
      <c r="I31" s="261"/>
    </row>
    <row r="32" spans="1:22" ht="10.7" x14ac:dyDescent="0.2">
      <c r="A32" s="90"/>
      <c r="B32" s="91"/>
      <c r="C32" s="12"/>
      <c r="D32" s="66"/>
      <c r="E32" s="67"/>
      <c r="F32" s="68"/>
      <c r="G32" s="231"/>
      <c r="H32" s="232"/>
      <c r="I32" s="233"/>
    </row>
    <row r="33" spans="1:9" ht="34.75" customHeight="1" x14ac:dyDescent="0.2">
      <c r="A33" s="517" t="s">
        <v>197</v>
      </c>
      <c r="B33" s="519"/>
      <c r="C33" s="519"/>
      <c r="D33" s="73"/>
      <c r="E33" s="74"/>
      <c r="F33" s="75"/>
      <c r="G33" s="78"/>
      <c r="H33" s="79"/>
      <c r="I33" s="80"/>
    </row>
    <row r="34" spans="1:9" ht="4.45" customHeight="1" x14ac:dyDescent="0.2">
      <c r="A34" s="70"/>
      <c r="B34" s="71"/>
      <c r="C34" s="72"/>
      <c r="D34" s="93"/>
      <c r="E34" s="74"/>
      <c r="F34" s="75"/>
      <c r="G34" s="78"/>
      <c r="H34" s="79"/>
      <c r="I34" s="80"/>
    </row>
    <row r="35" spans="1:9" ht="24.95" customHeight="1" x14ac:dyDescent="0.2">
      <c r="A35" s="70" t="s">
        <v>145</v>
      </c>
      <c r="B35" s="72" t="s">
        <v>37</v>
      </c>
      <c r="C35" s="72"/>
      <c r="D35" s="94">
        <f>'VT3-Blatt 3.3'!F24</f>
        <v>0</v>
      </c>
      <c r="E35" s="74"/>
      <c r="F35" s="75" t="s">
        <v>6</v>
      </c>
      <c r="G35" s="501" t="s">
        <v>164</v>
      </c>
      <c r="H35" s="502"/>
      <c r="I35" s="503"/>
    </row>
    <row r="36" spans="1:9" ht="5.2" customHeight="1" x14ac:dyDescent="0.2">
      <c r="A36" s="70"/>
      <c r="B36" s="72"/>
      <c r="C36" s="72"/>
      <c r="D36" s="43"/>
      <c r="E36" s="82"/>
      <c r="F36" s="75"/>
      <c r="G36" s="83"/>
      <c r="H36" s="71"/>
      <c r="I36" s="76"/>
    </row>
    <row r="37" spans="1:9" ht="24.95" customHeight="1" x14ac:dyDescent="0.2">
      <c r="A37" s="77"/>
      <c r="B37" s="97" t="s">
        <v>147</v>
      </c>
      <c r="C37" s="97"/>
      <c r="D37" s="125"/>
      <c r="E37" s="255">
        <f>SUM(D35:D35)</f>
        <v>0</v>
      </c>
      <c r="F37" s="126" t="s">
        <v>6</v>
      </c>
      <c r="G37" s="258"/>
      <c r="H37" s="99"/>
      <c r="I37" s="39"/>
    </row>
    <row r="38" spans="1:9" ht="14.3" customHeight="1" x14ac:dyDescent="0.2">
      <c r="A38" s="70"/>
      <c r="B38" s="71"/>
      <c r="C38" s="179"/>
      <c r="D38" s="82"/>
      <c r="E38" s="82"/>
      <c r="F38" s="71"/>
      <c r="G38" s="70"/>
      <c r="H38" s="71"/>
      <c r="I38" s="76"/>
    </row>
    <row r="39" spans="1:9" ht="24.95" customHeight="1" x14ac:dyDescent="0.2">
      <c r="A39" s="510" t="s">
        <v>182</v>
      </c>
      <c r="B39" s="511"/>
      <c r="C39" s="511"/>
      <c r="D39" s="66"/>
      <c r="E39" s="82"/>
      <c r="F39" s="71"/>
      <c r="G39" s="83"/>
      <c r="H39" s="230"/>
      <c r="I39" s="218"/>
    </row>
    <row r="40" spans="1:9" ht="4.45" customHeight="1" x14ac:dyDescent="0.2">
      <c r="A40" s="70"/>
      <c r="B40" s="71"/>
      <c r="C40" s="72"/>
      <c r="D40" s="73"/>
      <c r="E40" s="82"/>
      <c r="F40" s="71"/>
      <c r="G40" s="219"/>
      <c r="H40" s="230"/>
      <c r="I40" s="218"/>
    </row>
    <row r="41" spans="1:9" ht="24.95" customHeight="1" x14ac:dyDescent="0.2">
      <c r="A41" s="77" t="s">
        <v>180</v>
      </c>
      <c r="B41" s="512" t="s">
        <v>183</v>
      </c>
      <c r="C41" s="512"/>
      <c r="D41" s="39"/>
      <c r="E41" s="256"/>
      <c r="F41" s="99" t="s">
        <v>6</v>
      </c>
      <c r="G41" s="259"/>
      <c r="H41" s="260"/>
      <c r="I41" s="261"/>
    </row>
    <row r="42" spans="1:9" ht="14.3" customHeight="1" x14ac:dyDescent="0.2">
      <c r="A42" s="70"/>
      <c r="B42" s="71"/>
      <c r="C42" s="179"/>
      <c r="D42" s="82"/>
      <c r="E42" s="82"/>
      <c r="F42" s="71"/>
      <c r="G42" s="70"/>
      <c r="H42" s="71"/>
      <c r="I42" s="76"/>
    </row>
    <row r="43" spans="1:9" ht="36.4" customHeight="1" x14ac:dyDescent="0.2">
      <c r="A43" s="412"/>
      <c r="B43" s="639" t="s">
        <v>569</v>
      </c>
      <c r="C43" s="639"/>
      <c r="D43" s="640"/>
      <c r="E43" s="255">
        <f>E31+E37+E41</f>
        <v>0</v>
      </c>
      <c r="F43" s="75" t="s">
        <v>6</v>
      </c>
      <c r="G43" s="544"/>
      <c r="H43" s="520"/>
      <c r="I43" s="294"/>
    </row>
    <row r="44" spans="1:9" ht="9.4499999999999993" customHeight="1" x14ac:dyDescent="0.2">
      <c r="A44" s="77"/>
      <c r="B44" s="99"/>
      <c r="C44" s="100"/>
      <c r="D44" s="101"/>
      <c r="E44" s="101"/>
      <c r="F44" s="99"/>
      <c r="G44" s="77"/>
      <c r="H44" s="99"/>
      <c r="I44" s="39"/>
    </row>
    <row r="45" spans="1:9" ht="6.25" customHeight="1" x14ac:dyDescent="0.2">
      <c r="A45" s="63"/>
      <c r="B45" s="63"/>
    </row>
    <row r="46" spans="1:9" ht="13.55" customHeight="1" x14ac:dyDescent="0.2">
      <c r="A46" s="10" t="s">
        <v>47</v>
      </c>
      <c r="B46" s="10"/>
    </row>
    <row r="47" spans="1:9" ht="29.95" customHeight="1" x14ac:dyDescent="0.2">
      <c r="A47" s="497" t="s">
        <v>48</v>
      </c>
      <c r="B47" s="497"/>
      <c r="C47" s="497"/>
      <c r="D47" s="497"/>
      <c r="E47" s="497"/>
      <c r="F47" s="497"/>
      <c r="G47" s="497"/>
      <c r="H47" s="497"/>
      <c r="I47" s="497"/>
    </row>
    <row r="48" spans="1:9" ht="50.1" customHeight="1" x14ac:dyDescent="0.2">
      <c r="A48" s="498" t="s">
        <v>46</v>
      </c>
      <c r="B48" s="498"/>
      <c r="C48" s="498"/>
      <c r="D48" s="498"/>
      <c r="E48" s="498"/>
      <c r="F48" s="498"/>
      <c r="G48" s="498"/>
      <c r="H48" s="498"/>
      <c r="I48" s="498"/>
    </row>
    <row r="52" spans="4:8" ht="13.55" customHeight="1" x14ac:dyDescent="0.2">
      <c r="D52" s="104"/>
      <c r="E52" s="104"/>
      <c r="F52" s="5"/>
      <c r="G52" s="5"/>
      <c r="H52" s="5"/>
    </row>
    <row r="53" spans="4:8" ht="13.55" customHeight="1" x14ac:dyDescent="0.2">
      <c r="D53" s="104"/>
      <c r="E53" s="104"/>
      <c r="F53" s="5"/>
      <c r="G53" s="5"/>
      <c r="H53" s="5"/>
    </row>
    <row r="54" spans="4:8" ht="13.55" customHeight="1" x14ac:dyDescent="0.2">
      <c r="D54" s="104"/>
      <c r="E54" s="104"/>
      <c r="F54" s="5"/>
      <c r="G54" s="5"/>
      <c r="H54" s="5"/>
    </row>
  </sheetData>
  <sheetProtection selectLockedCells="1"/>
  <mergeCells count="21">
    <mergeCell ref="A48:I48"/>
    <mergeCell ref="D9:I9"/>
    <mergeCell ref="G35:I35"/>
    <mergeCell ref="A15:C15"/>
    <mergeCell ref="B43:D43"/>
    <mergeCell ref="G43:H43"/>
    <mergeCell ref="A39:C39"/>
    <mergeCell ref="B41:C41"/>
    <mergeCell ref="A23:C23"/>
    <mergeCell ref="G19:I19"/>
    <mergeCell ref="A1:B1"/>
    <mergeCell ref="A2:B2"/>
    <mergeCell ref="D7:I8"/>
    <mergeCell ref="A47:I47"/>
    <mergeCell ref="A11:I11"/>
    <mergeCell ref="A33:C33"/>
    <mergeCell ref="G17:I17"/>
    <mergeCell ref="A29:C29"/>
    <mergeCell ref="G18:I18"/>
    <mergeCell ref="B31:C31"/>
    <mergeCell ref="B25:C25"/>
  </mergeCells>
  <phoneticPr fontId="2" type="noConversion"/>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L50"/>
  <sheetViews>
    <sheetView view="pageBreakPreview" zoomScaleNormal="120" zoomScaleSheetLayoutView="108" workbookViewId="0">
      <selection activeCell="C7" sqref="C7:G8"/>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9" t="s">
        <v>107</v>
      </c>
      <c r="B1" s="479"/>
      <c r="G1" s="407"/>
      <c r="I1" s="406"/>
    </row>
    <row r="2" spans="1:9" ht="24.95" customHeight="1" x14ac:dyDescent="0.2">
      <c r="A2" s="479" t="s">
        <v>191</v>
      </c>
      <c r="B2" s="479"/>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528" t="str">
        <f>Unterfertigung!$C$8</f>
        <v>AN / Affidatario</v>
      </c>
      <c r="D7" s="529"/>
      <c r="E7" s="529"/>
      <c r="F7" s="529"/>
      <c r="G7" s="530"/>
    </row>
    <row r="8" spans="1:9" ht="13.55" customHeight="1" x14ac:dyDescent="0.2">
      <c r="A8" s="6" t="s">
        <v>34</v>
      </c>
      <c r="C8" s="531"/>
      <c r="D8" s="532"/>
      <c r="E8" s="532"/>
      <c r="F8" s="532"/>
      <c r="G8" s="533"/>
    </row>
    <row r="9" spans="1:9" ht="13.55" customHeight="1" x14ac:dyDescent="0.2">
      <c r="A9" s="7" t="s">
        <v>35</v>
      </c>
      <c r="C9" s="489" t="s">
        <v>45</v>
      </c>
      <c r="D9" s="490"/>
      <c r="E9" s="490"/>
      <c r="F9" s="490"/>
      <c r="G9" s="491"/>
    </row>
    <row r="10" spans="1:9" ht="33" customHeight="1" x14ac:dyDescent="0.2"/>
    <row r="11" spans="1:9" s="9" customFormat="1" ht="43.5" customHeight="1" x14ac:dyDescent="0.2">
      <c r="A11" s="593" t="s">
        <v>150</v>
      </c>
      <c r="B11" s="593"/>
      <c r="C11" s="593"/>
      <c r="D11" s="636" t="s">
        <v>120</v>
      </c>
      <c r="E11" s="641"/>
      <c r="F11" s="641"/>
      <c r="G11" s="641"/>
    </row>
    <row r="12" spans="1:9" ht="10" customHeight="1" x14ac:dyDescent="0.2">
      <c r="A12" s="107"/>
    </row>
    <row r="13" spans="1:9" ht="29.95" customHeight="1" x14ac:dyDescent="0.2">
      <c r="A13" s="220" t="s">
        <v>121</v>
      </c>
    </row>
    <row r="14" spans="1:9" ht="50.1" customHeight="1" x14ac:dyDescent="0.2">
      <c r="A14" s="39"/>
      <c r="B14" s="580" t="s">
        <v>51</v>
      </c>
      <c r="C14" s="580"/>
      <c r="D14" s="580" t="s">
        <v>52</v>
      </c>
      <c r="E14" s="594"/>
      <c r="F14" s="580" t="s">
        <v>53</v>
      </c>
      <c r="G14" s="594"/>
    </row>
    <row r="15" spans="1:9" ht="24.25" customHeight="1" x14ac:dyDescent="0.2">
      <c r="A15" s="108" t="s">
        <v>149</v>
      </c>
      <c r="B15" s="579" t="s">
        <v>56</v>
      </c>
      <c r="C15" s="572"/>
      <c r="D15" s="559">
        <v>28</v>
      </c>
      <c r="E15" s="567"/>
      <c r="F15" s="559" t="s">
        <v>55</v>
      </c>
      <c r="G15" s="567"/>
    </row>
    <row r="16" spans="1:9" ht="13.55" customHeight="1" x14ac:dyDescent="0.2">
      <c r="A16" s="11" t="s">
        <v>442</v>
      </c>
      <c r="B16" s="109">
        <v>73.900000000000006</v>
      </c>
      <c r="C16" s="15" t="s">
        <v>4</v>
      </c>
      <c r="D16" s="183"/>
      <c r="E16" s="15" t="s">
        <v>5</v>
      </c>
      <c r="F16" s="110" t="str">
        <f>IF(D16="","",ROUND(ROUND(B16/D16,2),2))</f>
        <v/>
      </c>
      <c r="G16" s="15" t="s">
        <v>6</v>
      </c>
    </row>
    <row r="17" spans="1:12" ht="13.55" customHeight="1" x14ac:dyDescent="0.2">
      <c r="A17" s="13" t="s">
        <v>443</v>
      </c>
      <c r="B17" s="111">
        <v>39.1</v>
      </c>
      <c r="C17" s="16" t="s">
        <v>4</v>
      </c>
      <c r="D17" s="184"/>
      <c r="E17" s="16" t="s">
        <v>5</v>
      </c>
      <c r="F17" s="112" t="str">
        <f>IF(D17="","",ROUND(ROUND(B17/D17,2),2))</f>
        <v/>
      </c>
      <c r="G17" s="16" t="s">
        <v>6</v>
      </c>
    </row>
    <row r="18" spans="1:12" ht="13.55" customHeight="1" x14ac:dyDescent="0.2">
      <c r="A18" s="13" t="s">
        <v>444</v>
      </c>
      <c r="B18" s="111">
        <v>0</v>
      </c>
      <c r="C18" s="16" t="s">
        <v>4</v>
      </c>
      <c r="D18" s="184"/>
      <c r="E18" s="16" t="s">
        <v>5</v>
      </c>
      <c r="F18" s="112" t="str">
        <f>IF(D18="","",ROUND(ROUND(B18/D18,2),2))</f>
        <v/>
      </c>
      <c r="G18" s="16" t="s">
        <v>6</v>
      </c>
    </row>
    <row r="19" spans="1:12" s="103" customFormat="1" ht="8.1999999999999993" customHeight="1" x14ac:dyDescent="0.2">
      <c r="A19" s="30"/>
      <c r="B19" s="116"/>
      <c r="C19" s="117"/>
      <c r="D19" s="29"/>
      <c r="E19" s="117"/>
      <c r="F19" s="118"/>
      <c r="G19" s="119"/>
    </row>
    <row r="20" spans="1:12" ht="13.55" customHeight="1" x14ac:dyDescent="0.2">
      <c r="A20" s="132" t="s">
        <v>142</v>
      </c>
      <c r="B20" s="133">
        <f>SUM(B16:B18)</f>
        <v>113</v>
      </c>
      <c r="C20" s="134" t="s">
        <v>4</v>
      </c>
      <c r="D20" s="27"/>
      <c r="E20" s="28"/>
      <c r="F20" s="27"/>
      <c r="G20" s="31"/>
      <c r="I20" s="135"/>
      <c r="J20" s="43"/>
      <c r="L20" s="120"/>
    </row>
    <row r="21" spans="1:12" ht="29.95" customHeight="1" x14ac:dyDescent="0.2">
      <c r="A21" s="200" t="s">
        <v>60</v>
      </c>
      <c r="B21" s="579" t="s">
        <v>57</v>
      </c>
      <c r="C21" s="572"/>
      <c r="D21" s="559" t="s">
        <v>58</v>
      </c>
      <c r="E21" s="567"/>
      <c r="F21" s="559" t="s">
        <v>55</v>
      </c>
      <c r="G21" s="567"/>
      <c r="H21" s="18"/>
      <c r="I21" s="43"/>
      <c r="J21" s="43"/>
    </row>
    <row r="22" spans="1:12" ht="24.95" customHeight="1" x14ac:dyDescent="0.2">
      <c r="A22" s="13" t="s">
        <v>80</v>
      </c>
      <c r="B22" s="136">
        <v>1</v>
      </c>
      <c r="C22" s="128" t="s">
        <v>8</v>
      </c>
      <c r="D22" s="20"/>
      <c r="E22" s="16" t="s">
        <v>9</v>
      </c>
      <c r="F22" s="112">
        <f>ROUND(B22*D22,2)</f>
        <v>0</v>
      </c>
      <c r="G22" s="16" t="s">
        <v>6</v>
      </c>
      <c r="I22" s="32"/>
      <c r="J22" s="43"/>
    </row>
    <row r="23" spans="1:12" ht="24.95" customHeight="1" x14ac:dyDescent="0.2">
      <c r="A23" s="214" t="s">
        <v>81</v>
      </c>
      <c r="B23" s="139">
        <v>10</v>
      </c>
      <c r="C23" s="130" t="s">
        <v>8</v>
      </c>
      <c r="D23" s="37"/>
      <c r="E23" s="17" t="s">
        <v>9</v>
      </c>
      <c r="F23" s="115">
        <f>ROUND(D23*B23,2)</f>
        <v>0</v>
      </c>
      <c r="G23" s="17" t="s">
        <v>6</v>
      </c>
      <c r="I23" s="32"/>
      <c r="J23" s="43"/>
    </row>
    <row r="24" spans="1:12" ht="20.149999999999999" customHeight="1" x14ac:dyDescent="0.2">
      <c r="A24" s="564" t="s">
        <v>188</v>
      </c>
      <c r="B24" s="565"/>
      <c r="C24" s="565"/>
      <c r="D24" s="565"/>
      <c r="E24" s="565"/>
      <c r="F24" s="565"/>
      <c r="G24" s="566"/>
      <c r="I24" s="32"/>
      <c r="J24" s="43"/>
    </row>
    <row r="25" spans="1:12" ht="24.95" customHeight="1" x14ac:dyDescent="0.2">
      <c r="A25" s="201"/>
      <c r="B25" s="573" t="s">
        <v>51</v>
      </c>
      <c r="C25" s="584" t="s">
        <v>63</v>
      </c>
      <c r="D25" s="585"/>
      <c r="E25" s="586"/>
      <c r="F25" s="557" t="s">
        <v>95</v>
      </c>
      <c r="G25" s="558"/>
      <c r="I25" s="32"/>
      <c r="J25" s="43"/>
    </row>
    <row r="26" spans="1:12" ht="24.95" customHeight="1" x14ac:dyDescent="0.2">
      <c r="A26" s="140"/>
      <c r="B26" s="574"/>
      <c r="C26" s="221" t="s">
        <v>160</v>
      </c>
      <c r="D26" s="587" t="s">
        <v>162</v>
      </c>
      <c r="E26" s="588"/>
      <c r="F26" s="582" t="s">
        <v>161</v>
      </c>
      <c r="G26" s="583"/>
      <c r="I26" s="32"/>
      <c r="J26" s="43"/>
    </row>
    <row r="27" spans="1:12" ht="29.95" customHeight="1" x14ac:dyDescent="0.2">
      <c r="A27" s="561" t="s">
        <v>186</v>
      </c>
      <c r="B27" s="562"/>
      <c r="C27" s="563"/>
      <c r="D27" s="203"/>
      <c r="E27" s="204" t="s">
        <v>12</v>
      </c>
      <c r="F27" s="577"/>
      <c r="G27" s="578"/>
      <c r="I27" s="32"/>
      <c r="J27" s="43"/>
    </row>
    <row r="28" spans="1:12" ht="13.55" customHeight="1" x14ac:dyDescent="0.2">
      <c r="A28" s="36" t="str">
        <f t="shared" ref="A28:B30" si="0">A16</f>
        <v>QSt - P 4 / 4,57</v>
      </c>
      <c r="B28" s="141">
        <f t="shared" si="0"/>
        <v>73.900000000000006</v>
      </c>
      <c r="C28" s="142">
        <f>D16</f>
        <v>0</v>
      </c>
      <c r="D28" s="262">
        <f>ROUND(C28*(1-$D$27/100),2)</f>
        <v>0</v>
      </c>
      <c r="E28" s="144" t="s">
        <v>5</v>
      </c>
      <c r="F28" s="145" t="str">
        <f>IF(C28=0,"",ROUND(B28/D28-B28/C28,2))</f>
        <v/>
      </c>
      <c r="G28" s="146" t="s">
        <v>6</v>
      </c>
    </row>
    <row r="29" spans="1:12" ht="13.55" customHeight="1" x14ac:dyDescent="0.2">
      <c r="A29" s="181" t="str">
        <f t="shared" si="0"/>
        <v>QSt - P 5 / 7,75</v>
      </c>
      <c r="B29" s="141">
        <f t="shared" si="0"/>
        <v>39.1</v>
      </c>
      <c r="C29" s="147">
        <f>D17</f>
        <v>0</v>
      </c>
      <c r="D29" s="263">
        <f>ROUND(C29*(1-$D$27/100),2)</f>
        <v>0</v>
      </c>
      <c r="E29" s="148" t="s">
        <v>5</v>
      </c>
      <c r="F29" s="131" t="str">
        <f>IF(C29=0,"",ROUND(B29/D29-B29/C29,2))</f>
        <v/>
      </c>
      <c r="G29" s="16" t="s">
        <v>6</v>
      </c>
    </row>
    <row r="30" spans="1:12" ht="13.55" customHeight="1" x14ac:dyDescent="0.2">
      <c r="A30" s="181" t="str">
        <f t="shared" si="0"/>
        <v>QSt - P 6 / 13</v>
      </c>
      <c r="B30" s="141">
        <f t="shared" si="0"/>
        <v>0</v>
      </c>
      <c r="C30" s="147">
        <f>D18</f>
        <v>0</v>
      </c>
      <c r="D30" s="121">
        <f>ROUND(C30*(1-$D$27/100),2)</f>
        <v>0</v>
      </c>
      <c r="E30" s="148" t="s">
        <v>5</v>
      </c>
      <c r="F30" s="131" t="str">
        <f>IF(C30=0,"",ROUND(B30/D30-B30/C30,2))</f>
        <v/>
      </c>
      <c r="G30" s="16" t="s">
        <v>6</v>
      </c>
    </row>
    <row r="31" spans="1:12" s="56" customFormat="1" ht="29.95" customHeight="1" x14ac:dyDescent="0.2">
      <c r="A31" s="234" t="s">
        <v>170</v>
      </c>
      <c r="B31" s="152"/>
      <c r="C31" s="153"/>
      <c r="D31" s="154"/>
      <c r="E31" s="155"/>
      <c r="F31" s="156">
        <f>ROUND(SUM(F16:F18)+SUM(F22:F23)+SUM(F28:F30),2)</f>
        <v>0</v>
      </c>
      <c r="G31" s="26" t="s">
        <v>6</v>
      </c>
      <c r="J31" s="157"/>
    </row>
    <row r="32" spans="1:12" s="160" customFormat="1" ht="13.55" customHeight="1" x14ac:dyDescent="0.2">
      <c r="A32" s="158"/>
      <c r="B32" s="59"/>
      <c r="C32" s="159"/>
      <c r="E32" s="159"/>
      <c r="G32" s="8"/>
    </row>
    <row r="33" spans="1:10" s="63" customFormat="1" ht="24.95" customHeight="1" x14ac:dyDescent="0.2">
      <c r="A33" s="589" t="s">
        <v>122</v>
      </c>
      <c r="B33" s="589"/>
    </row>
    <row r="34" spans="1:10" s="56" customFormat="1" ht="29.95" customHeight="1" x14ac:dyDescent="0.2">
      <c r="A34" s="234" t="s">
        <v>123</v>
      </c>
      <c r="B34" s="152"/>
      <c r="C34" s="153"/>
      <c r="D34" s="27"/>
      <c r="E34" s="161"/>
      <c r="F34" s="162">
        <v>0</v>
      </c>
      <c r="G34" s="31" t="s">
        <v>6</v>
      </c>
    </row>
    <row r="36" spans="1:10" ht="24.95" customHeight="1" x14ac:dyDescent="0.2">
      <c r="A36" s="589" t="s">
        <v>124</v>
      </c>
      <c r="B36" s="589"/>
    </row>
    <row r="37" spans="1:10" ht="24.95" customHeight="1" x14ac:dyDescent="0.2">
      <c r="A37" s="25"/>
      <c r="B37" s="579" t="s">
        <v>57</v>
      </c>
      <c r="C37" s="572"/>
      <c r="D37" s="559" t="s">
        <v>58</v>
      </c>
      <c r="E37" s="567"/>
      <c r="F37" s="559" t="s">
        <v>55</v>
      </c>
      <c r="G37" s="567"/>
    </row>
    <row r="38" spans="1:10" ht="13.55" customHeight="1" x14ac:dyDescent="0.2">
      <c r="A38" s="163" t="s">
        <v>67</v>
      </c>
      <c r="B38" s="192">
        <v>0</v>
      </c>
      <c r="C38" s="15" t="s">
        <v>8</v>
      </c>
      <c r="D38" s="22"/>
      <c r="E38" s="71" t="s">
        <v>9</v>
      </c>
      <c r="F38" s="164">
        <f>ROUND(B38*D38,2)</f>
        <v>0</v>
      </c>
      <c r="G38" s="75" t="s">
        <v>6</v>
      </c>
    </row>
    <row r="39" spans="1:10" ht="13.55" customHeight="1" x14ac:dyDescent="0.2">
      <c r="A39" s="13" t="s">
        <v>68</v>
      </c>
      <c r="B39" s="193">
        <v>0</v>
      </c>
      <c r="C39" s="16" t="s">
        <v>8</v>
      </c>
      <c r="D39" s="23"/>
      <c r="E39" s="128" t="s">
        <v>9</v>
      </c>
      <c r="F39" s="129">
        <f>ROUND(B39*D39,2)</f>
        <v>0</v>
      </c>
      <c r="G39" s="138" t="s">
        <v>6</v>
      </c>
    </row>
    <row r="40" spans="1:10" ht="13.55" customHeight="1" x14ac:dyDescent="0.2">
      <c r="A40" s="13" t="s">
        <v>69</v>
      </c>
      <c r="B40" s="193">
        <v>0</v>
      </c>
      <c r="C40" s="16" t="s">
        <v>8</v>
      </c>
      <c r="D40" s="23"/>
      <c r="E40" s="128" t="s">
        <v>9</v>
      </c>
      <c r="F40" s="129">
        <f>ROUND(B40*D40,2)</f>
        <v>0</v>
      </c>
      <c r="G40" s="138" t="s">
        <v>6</v>
      </c>
    </row>
    <row r="41" spans="1:10" ht="13.55" customHeight="1" x14ac:dyDescent="0.2">
      <c r="A41" s="40" t="s">
        <v>13</v>
      </c>
      <c r="B41" s="165">
        <v>0</v>
      </c>
      <c r="C41" s="166" t="s">
        <v>8</v>
      </c>
      <c r="D41" s="199">
        <v>0</v>
      </c>
      <c r="E41" s="99" t="s">
        <v>9</v>
      </c>
      <c r="F41" s="121">
        <f>ROUND(B41*D41,2)</f>
        <v>0</v>
      </c>
      <c r="G41" s="126" t="s">
        <v>6</v>
      </c>
    </row>
    <row r="42" spans="1:10" s="56" customFormat="1" ht="24.95" customHeight="1" x14ac:dyDescent="0.2">
      <c r="A42" s="235" t="s">
        <v>125</v>
      </c>
      <c r="B42" s="167"/>
      <c r="C42" s="168"/>
      <c r="D42" s="125"/>
      <c r="E42" s="169"/>
      <c r="F42" s="156">
        <f>ROUND(SUM(F38:F41),2)</f>
        <v>0</v>
      </c>
      <c r="G42" s="126" t="s">
        <v>6</v>
      </c>
    </row>
    <row r="43" spans="1:10" ht="13.55" customHeight="1" thickBot="1" x14ac:dyDescent="0.25">
      <c r="F43" s="45"/>
    </row>
    <row r="44" spans="1:10" s="56" customFormat="1" ht="29.95" customHeight="1" thickTop="1" thickBot="1" x14ac:dyDescent="0.25">
      <c r="A44" s="236" t="s">
        <v>126</v>
      </c>
      <c r="B44" s="222" t="s">
        <v>127</v>
      </c>
      <c r="C44" s="170"/>
      <c r="D44" s="171"/>
      <c r="E44" s="170"/>
      <c r="F44" s="172">
        <f>ROUND(F31+F34+F42,2)</f>
        <v>0</v>
      </c>
      <c r="G44" s="173" t="s">
        <v>6</v>
      </c>
      <c r="I44" s="174"/>
      <c r="J44" s="175"/>
    </row>
    <row r="45" spans="1:10" ht="10.7" x14ac:dyDescent="0.2"/>
    <row r="46" spans="1:10" ht="13.55" customHeight="1" x14ac:dyDescent="0.2">
      <c r="A46" s="10" t="s">
        <v>47</v>
      </c>
    </row>
    <row r="47" spans="1:10" ht="29.95" customHeight="1" x14ac:dyDescent="0.2">
      <c r="A47" s="497" t="s">
        <v>71</v>
      </c>
      <c r="B47" s="497"/>
      <c r="C47" s="497"/>
      <c r="D47" s="497"/>
      <c r="E47" s="497"/>
      <c r="F47" s="497"/>
      <c r="G47" s="497"/>
    </row>
    <row r="48" spans="1:10" ht="50.1" customHeight="1" x14ac:dyDescent="0.2">
      <c r="A48" s="498" t="s">
        <v>86</v>
      </c>
      <c r="B48" s="498"/>
      <c r="C48" s="498"/>
      <c r="D48" s="498"/>
      <c r="E48" s="498"/>
      <c r="F48" s="498"/>
      <c r="G48" s="498"/>
    </row>
    <row r="49" spans="1:8" ht="50.1" customHeight="1" x14ac:dyDescent="0.2">
      <c r="A49" s="498" t="s">
        <v>88</v>
      </c>
      <c r="B49" s="498"/>
      <c r="C49" s="498"/>
      <c r="D49" s="498"/>
      <c r="E49" s="498"/>
      <c r="F49" s="498"/>
      <c r="G49" s="498"/>
    </row>
    <row r="50" spans="1:8" ht="50.1" customHeight="1" x14ac:dyDescent="0.2">
      <c r="A50" s="592" t="s">
        <v>165</v>
      </c>
      <c r="B50" s="592"/>
      <c r="C50" s="592"/>
      <c r="D50" s="592"/>
      <c r="E50" s="592"/>
      <c r="F50" s="592"/>
      <c r="G50" s="592"/>
      <c r="H50" s="176"/>
    </row>
  </sheetData>
  <sheetProtection selectLockedCells="1"/>
  <mergeCells count="32">
    <mergeCell ref="A1:B1"/>
    <mergeCell ref="A2:B2"/>
    <mergeCell ref="C7:G8"/>
    <mergeCell ref="F15:G15"/>
    <mergeCell ref="D15:E15"/>
    <mergeCell ref="C9:G9"/>
    <mergeCell ref="B14:C14"/>
    <mergeCell ref="B21:C21"/>
    <mergeCell ref="D21:E21"/>
    <mergeCell ref="A50:G50"/>
    <mergeCell ref="A33:B33"/>
    <mergeCell ref="A11:C11"/>
    <mergeCell ref="D11:G11"/>
    <mergeCell ref="F21:G21"/>
    <mergeCell ref="D14:E14"/>
    <mergeCell ref="F14:G14"/>
    <mergeCell ref="B15:C15"/>
    <mergeCell ref="A36:B36"/>
    <mergeCell ref="A48:G48"/>
    <mergeCell ref="A47:G47"/>
    <mergeCell ref="A49:G49"/>
    <mergeCell ref="B37:C37"/>
    <mergeCell ref="D37:E37"/>
    <mergeCell ref="A24:G24"/>
    <mergeCell ref="C25:E25"/>
    <mergeCell ref="F25:G25"/>
    <mergeCell ref="F37:G37"/>
    <mergeCell ref="D26:E26"/>
    <mergeCell ref="F26:G26"/>
    <mergeCell ref="A27:C27"/>
    <mergeCell ref="F27:G27"/>
    <mergeCell ref="B25:B26"/>
  </mergeCells>
  <phoneticPr fontId="2" type="noConversion"/>
  <pageMargins left="0.70866141732283472" right="0.43307086614173229" top="0.74803149606299213" bottom="0.39370078740157483" header="0.47244094488188981" footer="0.27559055118110237"/>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L39"/>
  <sheetViews>
    <sheetView view="pageBreakPreview" zoomScaleNormal="120" zoomScaleSheetLayoutView="108" workbookViewId="0">
      <selection activeCell="C7" sqref="C7:G8"/>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9" t="s">
        <v>107</v>
      </c>
      <c r="B1" s="479"/>
      <c r="G1" s="407"/>
      <c r="I1" s="406"/>
    </row>
    <row r="2" spans="1:9" ht="24.95" customHeight="1" x14ac:dyDescent="0.2">
      <c r="A2" s="479" t="s">
        <v>191</v>
      </c>
      <c r="B2" s="479"/>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528" t="str">
        <f>Unterfertigung!$C$8</f>
        <v>AN / Affidatario</v>
      </c>
      <c r="D7" s="529"/>
      <c r="E7" s="529"/>
      <c r="F7" s="529"/>
      <c r="G7" s="530"/>
    </row>
    <row r="8" spans="1:9" ht="13.55" customHeight="1" x14ac:dyDescent="0.2">
      <c r="A8" s="6" t="s">
        <v>34</v>
      </c>
      <c r="C8" s="531"/>
      <c r="D8" s="532"/>
      <c r="E8" s="532"/>
      <c r="F8" s="532"/>
      <c r="G8" s="533"/>
    </row>
    <row r="9" spans="1:9" ht="13.55" customHeight="1" x14ac:dyDescent="0.2">
      <c r="A9" s="7" t="s">
        <v>35</v>
      </c>
      <c r="C9" s="489" t="s">
        <v>45</v>
      </c>
      <c r="D9" s="490"/>
      <c r="E9" s="490"/>
      <c r="F9" s="490"/>
      <c r="G9" s="491"/>
    </row>
    <row r="10" spans="1:9" ht="33" customHeight="1" x14ac:dyDescent="0.2"/>
    <row r="11" spans="1:9" s="9" customFormat="1" ht="51.7" customHeight="1" x14ac:dyDescent="0.2">
      <c r="A11" s="621" t="s">
        <v>579</v>
      </c>
      <c r="B11" s="621"/>
      <c r="C11" s="621"/>
      <c r="D11" s="621"/>
      <c r="E11" s="621"/>
      <c r="F11" s="636" t="s">
        <v>151</v>
      </c>
      <c r="G11" s="636"/>
    </row>
    <row r="12" spans="1:9" ht="21.05" customHeight="1" x14ac:dyDescent="0.2">
      <c r="A12" s="107"/>
    </row>
    <row r="13" spans="1:9" ht="29.95" customHeight="1" x14ac:dyDescent="0.2">
      <c r="A13" s="220" t="s">
        <v>148</v>
      </c>
    </row>
    <row r="14" spans="1:9" ht="50.1" customHeight="1" x14ac:dyDescent="0.2">
      <c r="A14" s="39"/>
      <c r="B14" s="580" t="s">
        <v>51</v>
      </c>
      <c r="C14" s="580"/>
      <c r="D14" s="580" t="s">
        <v>52</v>
      </c>
      <c r="E14" s="594"/>
      <c r="F14" s="580" t="s">
        <v>53</v>
      </c>
      <c r="G14" s="594"/>
    </row>
    <row r="15" spans="1:9" ht="24.25" customHeight="1" x14ac:dyDescent="0.2">
      <c r="A15" s="108" t="s">
        <v>143</v>
      </c>
      <c r="B15" s="579" t="s">
        <v>56</v>
      </c>
      <c r="C15" s="572"/>
      <c r="D15" s="559">
        <v>28</v>
      </c>
      <c r="E15" s="567"/>
      <c r="F15" s="559" t="s">
        <v>55</v>
      </c>
      <c r="G15" s="567"/>
    </row>
    <row r="16" spans="1:9" ht="13.55" customHeight="1" x14ac:dyDescent="0.2">
      <c r="A16" s="11" t="s">
        <v>442</v>
      </c>
      <c r="B16" s="109">
        <v>0</v>
      </c>
      <c r="C16" s="15" t="s">
        <v>4</v>
      </c>
      <c r="D16" s="183"/>
      <c r="E16" s="15" t="s">
        <v>5</v>
      </c>
      <c r="F16" s="110" t="str">
        <f>IF(D16="","",ROUND(ROUND(B16/D16,2),2))</f>
        <v/>
      </c>
      <c r="G16" s="15" t="s">
        <v>6</v>
      </c>
    </row>
    <row r="17" spans="1:12" ht="13.55" customHeight="1" x14ac:dyDescent="0.2">
      <c r="A17" s="13" t="s">
        <v>443</v>
      </c>
      <c r="B17" s="111">
        <v>0</v>
      </c>
      <c r="C17" s="16" t="s">
        <v>4</v>
      </c>
      <c r="D17" s="184"/>
      <c r="E17" s="16" t="s">
        <v>5</v>
      </c>
      <c r="F17" s="112" t="str">
        <f>IF(D17="","",ROUND(ROUND(B17/D17,2),2))</f>
        <v/>
      </c>
      <c r="G17" s="16" t="s">
        <v>6</v>
      </c>
    </row>
    <row r="18" spans="1:12" ht="13.55" customHeight="1" x14ac:dyDescent="0.2">
      <c r="A18" s="13" t="s">
        <v>444</v>
      </c>
      <c r="B18" s="111">
        <v>10</v>
      </c>
      <c r="C18" s="16" t="s">
        <v>4</v>
      </c>
      <c r="D18" s="184"/>
      <c r="E18" s="16" t="s">
        <v>5</v>
      </c>
      <c r="F18" s="112" t="str">
        <f>IF(D18="","",ROUND(ROUND(B18/D18,2),2))</f>
        <v/>
      </c>
      <c r="G18" s="16" t="s">
        <v>6</v>
      </c>
    </row>
    <row r="19" spans="1:12" s="103" customFormat="1" ht="8.1999999999999993" customHeight="1" x14ac:dyDescent="0.2">
      <c r="A19" s="30"/>
      <c r="B19" s="116"/>
      <c r="C19" s="117"/>
      <c r="D19" s="29"/>
      <c r="E19" s="117"/>
      <c r="F19" s="118"/>
      <c r="G19" s="119"/>
    </row>
    <row r="20" spans="1:12" ht="13.55" customHeight="1" x14ac:dyDescent="0.2">
      <c r="A20" s="132" t="s">
        <v>194</v>
      </c>
      <c r="B20" s="133">
        <f>SUM(B16:B18)</f>
        <v>10</v>
      </c>
      <c r="C20" s="134" t="s">
        <v>4</v>
      </c>
      <c r="D20" s="27"/>
      <c r="E20" s="28"/>
      <c r="F20" s="27"/>
      <c r="G20" s="31"/>
      <c r="I20" s="135"/>
      <c r="J20" s="43"/>
      <c r="L20" s="120"/>
    </row>
    <row r="21" spans="1:12" ht="29.95" customHeight="1" x14ac:dyDescent="0.2">
      <c r="A21" s="200" t="s">
        <v>60</v>
      </c>
      <c r="B21" s="579" t="s">
        <v>57</v>
      </c>
      <c r="C21" s="572"/>
      <c r="D21" s="559" t="s">
        <v>58</v>
      </c>
      <c r="E21" s="567"/>
      <c r="F21" s="559" t="s">
        <v>55</v>
      </c>
      <c r="G21" s="567"/>
      <c r="H21" s="18"/>
      <c r="I21" s="43"/>
      <c r="J21" s="43"/>
    </row>
    <row r="22" spans="1:12" ht="24.95" customHeight="1" x14ac:dyDescent="0.2">
      <c r="A22" s="137" t="s">
        <v>198</v>
      </c>
      <c r="B22" s="136">
        <v>1</v>
      </c>
      <c r="C22" s="128" t="s">
        <v>8</v>
      </c>
      <c r="D22" s="398"/>
      <c r="E22" s="16" t="s">
        <v>9</v>
      </c>
      <c r="F22" s="112">
        <f>ROUND(B22*D22,2)</f>
        <v>0</v>
      </c>
      <c r="G22" s="16" t="s">
        <v>6</v>
      </c>
      <c r="I22" s="32"/>
      <c r="J22" s="43"/>
    </row>
    <row r="23" spans="1:12" ht="24.95" customHeight="1" x14ac:dyDescent="0.2">
      <c r="A23" s="214" t="s">
        <v>81</v>
      </c>
      <c r="B23" s="139">
        <v>5</v>
      </c>
      <c r="C23" s="130" t="s">
        <v>8</v>
      </c>
      <c r="D23" s="399"/>
      <c r="E23" s="17" t="s">
        <v>9</v>
      </c>
      <c r="F23" s="115">
        <f>ROUND(D23*B23,2)</f>
        <v>0</v>
      </c>
      <c r="G23" s="17" t="s">
        <v>6</v>
      </c>
      <c r="I23" s="32"/>
      <c r="J23" s="43"/>
    </row>
    <row r="24" spans="1:12" s="56" customFormat="1" ht="29.95" customHeight="1" x14ac:dyDescent="0.2">
      <c r="A24" s="234" t="s">
        <v>169</v>
      </c>
      <c r="B24" s="152"/>
      <c r="C24" s="153"/>
      <c r="D24" s="154"/>
      <c r="E24" s="155"/>
      <c r="F24" s="156">
        <f>ROUND(SUM(F16:F18)+SUM(F22:F23),2)</f>
        <v>0</v>
      </c>
      <c r="G24" s="26" t="s">
        <v>6</v>
      </c>
      <c r="J24" s="157"/>
    </row>
    <row r="25" spans="1:12" s="160" customFormat="1" ht="13.55" customHeight="1" thickBot="1" x14ac:dyDescent="0.25">
      <c r="A25" s="158"/>
      <c r="B25" s="59"/>
      <c r="C25" s="159"/>
      <c r="E25" s="159"/>
      <c r="G25" s="8"/>
    </row>
    <row r="26" spans="1:12" s="56" customFormat="1" ht="29.95" customHeight="1" thickTop="1" thickBot="1" x14ac:dyDescent="0.25">
      <c r="A26" s="236" t="s">
        <v>157</v>
      </c>
      <c r="B26" s="222" t="s">
        <v>156</v>
      </c>
      <c r="C26" s="170"/>
      <c r="D26" s="171"/>
      <c r="E26" s="170"/>
      <c r="F26" s="172">
        <f>ROUND(F24,2)</f>
        <v>0</v>
      </c>
      <c r="G26" s="173" t="s">
        <v>6</v>
      </c>
      <c r="I26" s="174"/>
      <c r="J26" s="175"/>
    </row>
    <row r="27" spans="1:12" ht="10.7" x14ac:dyDescent="0.2"/>
    <row r="28" spans="1:12" ht="13.55" customHeight="1" x14ac:dyDescent="0.2">
      <c r="A28" s="10" t="s">
        <v>47</v>
      </c>
    </row>
    <row r="29" spans="1:12" ht="29.95" customHeight="1" x14ac:dyDescent="0.2">
      <c r="A29" s="497" t="s">
        <v>71</v>
      </c>
      <c r="B29" s="497"/>
      <c r="C29" s="497"/>
      <c r="D29" s="497"/>
      <c r="E29" s="497"/>
      <c r="F29" s="497"/>
      <c r="G29" s="497"/>
    </row>
    <row r="30" spans="1:12" ht="50.1" customHeight="1" x14ac:dyDescent="0.2">
      <c r="A30" s="498" t="s">
        <v>86</v>
      </c>
      <c r="B30" s="498"/>
      <c r="C30" s="498"/>
      <c r="D30" s="498"/>
      <c r="E30" s="498"/>
      <c r="F30" s="498"/>
      <c r="G30" s="498"/>
    </row>
    <row r="31" spans="1:12" ht="50.1" customHeight="1" x14ac:dyDescent="0.2">
      <c r="A31" s="498" t="s">
        <v>88</v>
      </c>
      <c r="B31" s="498"/>
      <c r="C31" s="498"/>
      <c r="D31" s="498"/>
      <c r="E31" s="498"/>
      <c r="F31" s="498"/>
      <c r="G31" s="498"/>
    </row>
    <row r="32" spans="1:12" ht="50.1" customHeight="1" x14ac:dyDescent="0.2">
      <c r="A32" s="176"/>
      <c r="C32" s="5"/>
      <c r="E32" s="5"/>
      <c r="G32" s="5"/>
    </row>
    <row r="33" spans="1:7" ht="54.75" customHeight="1" x14ac:dyDescent="0.2">
      <c r="A33" s="592"/>
      <c r="B33" s="592"/>
      <c r="C33" s="592"/>
      <c r="D33" s="592"/>
      <c r="E33" s="592"/>
      <c r="F33" s="592"/>
      <c r="G33" s="592"/>
    </row>
    <row r="34" spans="1:7" ht="13.55" customHeight="1" x14ac:dyDescent="0.2">
      <c r="A34" s="59"/>
    </row>
    <row r="37" spans="1:7" ht="13.55" customHeight="1" x14ac:dyDescent="0.2">
      <c r="A37" s="177"/>
    </row>
    <row r="38" spans="1:7" ht="13.55" customHeight="1" x14ac:dyDescent="0.2">
      <c r="A38" s="177"/>
    </row>
    <row r="39" spans="1:7" ht="13.55" customHeight="1" x14ac:dyDescent="0.2">
      <c r="A39" s="177"/>
    </row>
  </sheetData>
  <sheetProtection selectLockedCells="1"/>
  <mergeCells count="19">
    <mergeCell ref="A30:G30"/>
    <mergeCell ref="A31:G31"/>
    <mergeCell ref="A33:G33"/>
    <mergeCell ref="A29:G29"/>
    <mergeCell ref="B15:C15"/>
    <mergeCell ref="D15:E15"/>
    <mergeCell ref="F15:G15"/>
    <mergeCell ref="B21:C21"/>
    <mergeCell ref="D21:E21"/>
    <mergeCell ref="F21:G21"/>
    <mergeCell ref="F14:G14"/>
    <mergeCell ref="F11:G11"/>
    <mergeCell ref="A11:E11"/>
    <mergeCell ref="A1:B1"/>
    <mergeCell ref="A2:B2"/>
    <mergeCell ref="C7:G8"/>
    <mergeCell ref="C9:G9"/>
    <mergeCell ref="B14:C14"/>
    <mergeCell ref="D14:E14"/>
  </mergeCells>
  <pageMargins left="0.70866141732283472" right="0.43307086614173229" top="0.74803149606299213" bottom="0.39370078740157483" header="0.47244094488188981" footer="0.27559055118110237"/>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46"/>
  <sheetViews>
    <sheetView view="pageBreakPreview" zoomScaleNormal="120" zoomScaleSheetLayoutView="100" workbookViewId="0">
      <selection activeCell="D7" sqref="D7:I8"/>
    </sheetView>
  </sheetViews>
  <sheetFormatPr baseColWidth="10" defaultColWidth="11.375" defaultRowHeight="13.55" customHeight="1" x14ac:dyDescent="0.2"/>
  <cols>
    <col min="1" max="1" width="5.1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9" ht="24.95" customHeight="1" x14ac:dyDescent="0.2">
      <c r="A1" s="479" t="s">
        <v>101</v>
      </c>
      <c r="B1" s="479"/>
      <c r="C1" s="229" t="s">
        <v>103</v>
      </c>
      <c r="I1" s="406"/>
    </row>
    <row r="2" spans="1:9" ht="24.95" customHeight="1" x14ac:dyDescent="0.2">
      <c r="A2" s="479" t="s">
        <v>102</v>
      </c>
      <c r="B2" s="479"/>
      <c r="C2" s="229" t="s">
        <v>190</v>
      </c>
    </row>
    <row r="3" spans="1:9" ht="24.95" customHeight="1" x14ac:dyDescent="0.2">
      <c r="C3" s="229" t="s">
        <v>105</v>
      </c>
    </row>
    <row r="5" spans="1:9" s="57" customFormat="1" ht="18.75" customHeight="1" x14ac:dyDescent="0.2">
      <c r="A5" s="3" t="s">
        <v>175</v>
      </c>
      <c r="B5" s="58"/>
      <c r="C5" s="61"/>
      <c r="D5" s="62"/>
      <c r="E5" s="62"/>
      <c r="F5" s="58"/>
      <c r="G5" s="58"/>
      <c r="H5" s="58"/>
    </row>
    <row r="7" spans="1:9" ht="13.55" customHeight="1" x14ac:dyDescent="0.2">
      <c r="A7" s="4"/>
      <c r="B7" s="64" t="s">
        <v>33</v>
      </c>
      <c r="C7" s="64"/>
      <c r="D7" s="528" t="str">
        <f>Unterfertigung!$C$8</f>
        <v>AN / Affidatario</v>
      </c>
      <c r="E7" s="529"/>
      <c r="F7" s="529"/>
      <c r="G7" s="529"/>
      <c r="H7" s="529"/>
      <c r="I7" s="530"/>
    </row>
    <row r="8" spans="1:9" ht="13.55" customHeight="1" x14ac:dyDescent="0.2">
      <c r="A8" s="6"/>
      <c r="B8" s="64" t="s">
        <v>34</v>
      </c>
      <c r="C8" s="64"/>
      <c r="D8" s="531"/>
      <c r="E8" s="532"/>
      <c r="F8" s="532"/>
      <c r="G8" s="532"/>
      <c r="H8" s="532"/>
      <c r="I8" s="533"/>
    </row>
    <row r="9" spans="1:9" ht="13.55" customHeight="1" x14ac:dyDescent="0.2">
      <c r="A9" s="7"/>
      <c r="B9" s="64" t="s">
        <v>35</v>
      </c>
      <c r="C9" s="64"/>
      <c r="D9" s="489" t="s">
        <v>45</v>
      </c>
      <c r="E9" s="490"/>
      <c r="F9" s="490"/>
      <c r="G9" s="490"/>
      <c r="H9" s="490"/>
      <c r="I9" s="491"/>
    </row>
    <row r="10" spans="1:9" ht="22.1" customHeight="1" x14ac:dyDescent="0.2"/>
    <row r="11" spans="1:9" s="56" customFormat="1" ht="39.950000000000003" customHeight="1" x14ac:dyDescent="0.2">
      <c r="A11" s="593" t="s">
        <v>238</v>
      </c>
      <c r="B11" s="593"/>
      <c r="C11" s="593"/>
      <c r="D11" s="593"/>
      <c r="E11" s="593"/>
      <c r="F11" s="593"/>
      <c r="G11" s="593"/>
      <c r="H11" s="593"/>
      <c r="I11" s="593"/>
    </row>
    <row r="12" spans="1:9" ht="15" customHeight="1" x14ac:dyDescent="0.2">
      <c r="G12" s="522" t="s">
        <v>76</v>
      </c>
      <c r="H12" s="523"/>
      <c r="I12" s="524"/>
    </row>
    <row r="13" spans="1:9" ht="24.95" customHeight="1" x14ac:dyDescent="0.2">
      <c r="A13" s="510" t="s">
        <v>255</v>
      </c>
      <c r="B13" s="511"/>
      <c r="C13" s="511"/>
      <c r="D13" s="66"/>
      <c r="E13" s="67"/>
      <c r="F13" s="68"/>
      <c r="G13" s="499"/>
      <c r="H13" s="500"/>
      <c r="I13" s="69"/>
    </row>
    <row r="14" spans="1:9" ht="4.45" customHeight="1" x14ac:dyDescent="0.2">
      <c r="A14" s="70"/>
      <c r="B14" s="71"/>
      <c r="C14" s="72"/>
      <c r="D14" s="73"/>
      <c r="E14" s="74"/>
      <c r="F14" s="75"/>
      <c r="G14" s="70"/>
      <c r="H14" s="71"/>
      <c r="I14" s="76"/>
    </row>
    <row r="15" spans="1:9" ht="23.7" customHeight="1" x14ac:dyDescent="0.2">
      <c r="A15" s="77" t="s">
        <v>236</v>
      </c>
      <c r="B15" s="628" t="s">
        <v>237</v>
      </c>
      <c r="C15" s="629"/>
      <c r="D15" s="24"/>
      <c r="E15" s="74"/>
      <c r="F15" s="75" t="s">
        <v>6</v>
      </c>
      <c r="G15" s="78"/>
      <c r="H15" s="79"/>
      <c r="I15" s="80"/>
    </row>
    <row r="16" spans="1:9" ht="10.7" x14ac:dyDescent="0.2">
      <c r="A16" s="70"/>
      <c r="B16" s="72"/>
      <c r="C16" s="72"/>
      <c r="D16" s="81"/>
      <c r="E16" s="82"/>
      <c r="F16" s="75"/>
      <c r="G16" s="83"/>
      <c r="H16" s="71"/>
      <c r="I16" s="76"/>
    </row>
    <row r="17" spans="1:21" ht="24.95" customHeight="1" x14ac:dyDescent="0.2">
      <c r="A17" s="84"/>
      <c r="B17" s="92" t="s">
        <v>241</v>
      </c>
      <c r="C17" s="92"/>
      <c r="D17" s="82"/>
      <c r="E17" s="255">
        <f>D15</f>
        <v>0</v>
      </c>
      <c r="F17" s="75" t="s">
        <v>6</v>
      </c>
      <c r="G17" s="544"/>
      <c r="H17" s="520"/>
      <c r="I17" s="294"/>
    </row>
    <row r="18" spans="1:21" ht="10.7" x14ac:dyDescent="0.2">
      <c r="A18" s="70"/>
      <c r="B18" s="71"/>
      <c r="C18" s="72"/>
      <c r="D18" s="82"/>
      <c r="E18" s="82"/>
      <c r="F18" s="75"/>
      <c r="G18" s="70"/>
      <c r="I18" s="76"/>
    </row>
    <row r="19" spans="1:21" ht="10.7" x14ac:dyDescent="0.2">
      <c r="A19" s="90"/>
      <c r="B19" s="91"/>
      <c r="C19" s="12"/>
      <c r="D19" s="66"/>
      <c r="E19" s="74"/>
      <c r="F19" s="75"/>
      <c r="G19" s="78"/>
      <c r="H19" s="79"/>
      <c r="I19" s="80"/>
    </row>
    <row r="20" spans="1:21" ht="24.95" customHeight="1" x14ac:dyDescent="0.2">
      <c r="A20" s="517" t="s">
        <v>239</v>
      </c>
      <c r="B20" s="519"/>
      <c r="C20" s="519"/>
      <c r="D20" s="73"/>
      <c r="E20" s="74"/>
      <c r="F20" s="75"/>
      <c r="G20" s="78"/>
      <c r="H20" s="79"/>
      <c r="I20" s="80"/>
    </row>
    <row r="21" spans="1:21" ht="4.45" customHeight="1" x14ac:dyDescent="0.2">
      <c r="A21" s="70"/>
      <c r="B21" s="71"/>
      <c r="C21" s="72"/>
      <c r="D21" s="93"/>
      <c r="E21" s="74"/>
      <c r="F21" s="75"/>
      <c r="G21" s="78"/>
      <c r="H21" s="79"/>
      <c r="I21" s="80"/>
    </row>
    <row r="22" spans="1:21" ht="24.95" customHeight="1" x14ac:dyDescent="0.2">
      <c r="A22" s="70" t="s">
        <v>240</v>
      </c>
      <c r="B22" s="72" t="s">
        <v>37</v>
      </c>
      <c r="C22" s="72"/>
      <c r="D22" s="94">
        <f>'VT4-Blatt 4.2'!F76</f>
        <v>0</v>
      </c>
      <c r="E22" s="74"/>
      <c r="F22" s="75" t="s">
        <v>6</v>
      </c>
      <c r="G22" s="501" t="s">
        <v>243</v>
      </c>
      <c r="H22" s="502"/>
      <c r="I22" s="503"/>
    </row>
    <row r="23" spans="1:21" ht="24.95" customHeight="1" x14ac:dyDescent="0.2">
      <c r="A23" s="70" t="s">
        <v>563</v>
      </c>
      <c r="B23" s="72" t="s">
        <v>39</v>
      </c>
      <c r="C23" s="72"/>
      <c r="D23" s="94">
        <f>'VT4-Blatt 4.2'!F83</f>
        <v>0</v>
      </c>
      <c r="E23" s="74"/>
      <c r="F23" s="75" t="s">
        <v>6</v>
      </c>
      <c r="G23" s="501" t="s">
        <v>564</v>
      </c>
      <c r="H23" s="502"/>
      <c r="I23" s="503"/>
      <c r="U23" s="96"/>
    </row>
    <row r="24" spans="1:21" ht="24.95" customHeight="1" x14ac:dyDescent="0.2">
      <c r="A24" s="70" t="s">
        <v>242</v>
      </c>
      <c r="B24" s="520" t="s">
        <v>195</v>
      </c>
      <c r="C24" s="521"/>
      <c r="D24" s="94">
        <f>'VT4-Blatt 4.2'!F90</f>
        <v>0</v>
      </c>
      <c r="E24" s="74"/>
      <c r="F24" s="75"/>
      <c r="G24" s="409"/>
      <c r="H24" s="410"/>
      <c r="I24" s="411"/>
    </row>
    <row r="25" spans="1:21" ht="19.45" customHeight="1" x14ac:dyDescent="0.2">
      <c r="A25" s="77"/>
      <c r="B25" s="97" t="s">
        <v>250</v>
      </c>
      <c r="C25" s="97"/>
      <c r="D25" s="255">
        <f>SUM(D22:D24)</f>
        <v>0</v>
      </c>
      <c r="E25" s="74"/>
      <c r="F25" s="75" t="s">
        <v>6</v>
      </c>
      <c r="G25" s="83"/>
      <c r="H25" s="71"/>
      <c r="I25" s="76"/>
    </row>
    <row r="26" spans="1:21" ht="10.7" x14ac:dyDescent="0.2">
      <c r="A26" s="70"/>
      <c r="B26" s="72"/>
      <c r="C26" s="72"/>
      <c r="D26" s="43"/>
      <c r="E26" s="82"/>
      <c r="F26" s="75"/>
      <c r="G26" s="83"/>
      <c r="I26" s="76"/>
    </row>
    <row r="27" spans="1:21" ht="19.45" customHeight="1" x14ac:dyDescent="0.2">
      <c r="A27" s="84"/>
      <c r="B27" s="92" t="s">
        <v>251</v>
      </c>
      <c r="C27" s="189"/>
      <c r="D27" s="82"/>
      <c r="E27" s="255">
        <f>D25+E17</f>
        <v>0</v>
      </c>
      <c r="F27" s="75" t="s">
        <v>6</v>
      </c>
      <c r="G27" s="190"/>
      <c r="I27" s="191"/>
    </row>
    <row r="28" spans="1:21" ht="10.7" x14ac:dyDescent="0.2">
      <c r="A28" s="70"/>
      <c r="B28" s="71"/>
      <c r="C28" s="72"/>
      <c r="D28" s="101"/>
      <c r="E28" s="101"/>
      <c r="F28" s="126"/>
      <c r="G28" s="77"/>
      <c r="H28" s="99"/>
      <c r="I28" s="39"/>
    </row>
    <row r="29" spans="1:21" ht="10.7" x14ac:dyDescent="0.2">
      <c r="A29" s="90"/>
      <c r="B29" s="91"/>
      <c r="C29" s="12"/>
      <c r="D29" s="284"/>
      <c r="E29" s="285"/>
      <c r="F29" s="68"/>
      <c r="G29" s="231"/>
      <c r="H29" s="232"/>
      <c r="I29" s="233"/>
    </row>
    <row r="30" spans="1:21" ht="24.95" customHeight="1" x14ac:dyDescent="0.2">
      <c r="A30" s="642" t="s">
        <v>360</v>
      </c>
      <c r="B30" s="643"/>
      <c r="C30" s="643"/>
      <c r="D30" s="644"/>
      <c r="E30" s="82"/>
      <c r="F30" s="75"/>
      <c r="G30" s="83"/>
      <c r="H30" s="71"/>
      <c r="I30" s="76"/>
    </row>
    <row r="31" spans="1:21" ht="4.45" customHeight="1" x14ac:dyDescent="0.2">
      <c r="A31" s="70"/>
      <c r="B31" s="71"/>
      <c r="C31" s="72"/>
      <c r="D31" s="93"/>
      <c r="E31" s="82"/>
      <c r="F31" s="75"/>
      <c r="G31" s="70"/>
      <c r="H31" s="71"/>
      <c r="I31" s="76"/>
    </row>
    <row r="32" spans="1:21" ht="35.65" customHeight="1" x14ac:dyDescent="0.2">
      <c r="A32" s="70" t="s">
        <v>313</v>
      </c>
      <c r="B32" s="504" t="s">
        <v>409</v>
      </c>
      <c r="C32" s="545"/>
      <c r="D32" s="24"/>
      <c r="E32" s="74"/>
      <c r="F32" s="75" t="s">
        <v>6</v>
      </c>
      <c r="G32" s="83"/>
      <c r="H32" s="71"/>
      <c r="I32" s="76"/>
    </row>
    <row r="33" spans="1:9" ht="5.7" customHeight="1" x14ac:dyDescent="0.2">
      <c r="A33" s="77"/>
      <c r="B33" s="99"/>
      <c r="C33" s="100"/>
      <c r="D33" s="101"/>
      <c r="E33" s="101"/>
      <c r="F33" s="126"/>
      <c r="G33" s="70"/>
      <c r="H33" s="71"/>
      <c r="I33" s="76"/>
    </row>
    <row r="34" spans="1:9" ht="36.4" customHeight="1" x14ac:dyDescent="0.2">
      <c r="A34" s="70"/>
      <c r="B34" s="630" t="s">
        <v>565</v>
      </c>
      <c r="C34" s="630"/>
      <c r="D34" s="631"/>
      <c r="E34" s="255">
        <f>E27+D32</f>
        <v>0</v>
      </c>
      <c r="F34" s="75" t="s">
        <v>6</v>
      </c>
      <c r="G34" s="544"/>
      <c r="H34" s="520"/>
      <c r="I34" s="294"/>
    </row>
    <row r="35" spans="1:9" ht="9.4499999999999993" customHeight="1" x14ac:dyDescent="0.2">
      <c r="A35" s="77"/>
      <c r="B35" s="99"/>
      <c r="C35" s="100"/>
      <c r="D35" s="101"/>
      <c r="E35" s="101"/>
      <c r="F35" s="99"/>
      <c r="G35" s="77"/>
      <c r="H35" s="99"/>
      <c r="I35" s="39"/>
    </row>
    <row r="36" spans="1:9" ht="7.5" customHeight="1" x14ac:dyDescent="0.2">
      <c r="C36" s="59"/>
    </row>
    <row r="37" spans="1:9" ht="6.25" customHeight="1" x14ac:dyDescent="0.2">
      <c r="A37" s="63"/>
      <c r="B37" s="63"/>
    </row>
    <row r="38" spans="1:9" ht="13.55" customHeight="1" x14ac:dyDescent="0.2">
      <c r="A38" s="10" t="s">
        <v>47</v>
      </c>
      <c r="B38" s="10"/>
    </row>
    <row r="39" spans="1:9" ht="29.95" customHeight="1" x14ac:dyDescent="0.2">
      <c r="A39" s="497" t="s">
        <v>48</v>
      </c>
      <c r="B39" s="497"/>
      <c r="C39" s="497"/>
      <c r="D39" s="497"/>
      <c r="E39" s="497"/>
      <c r="F39" s="497"/>
      <c r="G39" s="497"/>
      <c r="H39" s="497"/>
      <c r="I39" s="497"/>
    </row>
    <row r="40" spans="1:9" ht="60.25" customHeight="1" x14ac:dyDescent="0.2">
      <c r="A40" s="498" t="s">
        <v>46</v>
      </c>
      <c r="B40" s="498"/>
      <c r="C40" s="498"/>
      <c r="D40" s="498"/>
      <c r="E40" s="498"/>
      <c r="F40" s="498"/>
      <c r="G40" s="498"/>
      <c r="H40" s="498"/>
      <c r="I40" s="498"/>
    </row>
    <row r="44" spans="1:9" ht="13.55" customHeight="1" x14ac:dyDescent="0.2">
      <c r="D44" s="104"/>
      <c r="E44" s="104"/>
      <c r="F44" s="5"/>
      <c r="G44" s="5"/>
      <c r="H44" s="5"/>
    </row>
    <row r="45" spans="1:9" ht="13.55" customHeight="1" x14ac:dyDescent="0.2">
      <c r="D45" s="104"/>
      <c r="E45" s="104"/>
      <c r="F45" s="5"/>
      <c r="G45" s="5"/>
      <c r="H45" s="5"/>
    </row>
    <row r="46" spans="1:9" ht="13.55" customHeight="1" x14ac:dyDescent="0.2">
      <c r="D46" s="104"/>
      <c r="E46" s="104"/>
      <c r="F46" s="5"/>
      <c r="G46" s="5"/>
      <c r="H46" s="5"/>
    </row>
  </sheetData>
  <sheetProtection selectLockedCells="1"/>
  <mergeCells count="20">
    <mergeCell ref="A1:B1"/>
    <mergeCell ref="A2:B2"/>
    <mergeCell ref="D7:I8"/>
    <mergeCell ref="D9:I9"/>
    <mergeCell ref="G12:I12"/>
    <mergeCell ref="A39:I39"/>
    <mergeCell ref="A40:I40"/>
    <mergeCell ref="A11:I11"/>
    <mergeCell ref="A30:D30"/>
    <mergeCell ref="B32:C32"/>
    <mergeCell ref="B34:D34"/>
    <mergeCell ref="G34:H34"/>
    <mergeCell ref="A13:C13"/>
    <mergeCell ref="G13:H13"/>
    <mergeCell ref="B15:C15"/>
    <mergeCell ref="B24:C24"/>
    <mergeCell ref="G17:H17"/>
    <mergeCell ref="A20:C20"/>
    <mergeCell ref="G22:I22"/>
    <mergeCell ref="G23:I23"/>
  </mergeCells>
  <conditionalFormatting sqref="D15">
    <cfRule type="cellIs" dxfId="0" priority="1" stopIfTrue="1" operator="greaterThan">
      <formula>$E$17</formula>
    </cfRule>
  </conditionalFormatting>
  <dataValidations count="1">
    <dataValidation type="whole" operator="lessThanOrEqual" allowBlank="1" showInputMessage="1" showErrorMessage="1" error="Maximale Dauer 120 KT -&gt; Eingabe korrigieren" sqref="D15">
      <formula1>120</formula1>
    </dataValidation>
  </dataValidation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105"/>
  <sheetViews>
    <sheetView view="pageBreakPreview" zoomScaleNormal="120" zoomScaleSheetLayoutView="108" workbookViewId="0">
      <selection activeCell="C7" sqref="C7:G8"/>
    </sheetView>
  </sheetViews>
  <sheetFormatPr baseColWidth="10" defaultColWidth="11.375" defaultRowHeight="13.55" customHeight="1" x14ac:dyDescent="0.2"/>
  <cols>
    <col min="1" max="1" width="51.25" style="63" customWidth="1"/>
    <col min="2" max="2" width="12.75" style="5" customWidth="1"/>
    <col min="3" max="3" width="10.7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9" t="s">
        <v>107</v>
      </c>
      <c r="B1" s="479"/>
      <c r="G1" s="413"/>
      <c r="I1" s="406"/>
    </row>
    <row r="2" spans="1:9" ht="24.95" customHeight="1" x14ac:dyDescent="0.2">
      <c r="A2" s="479" t="s">
        <v>191</v>
      </c>
      <c r="B2" s="479"/>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528" t="str">
        <f>Unterfertigung!$C$8</f>
        <v>AN / Affidatario</v>
      </c>
      <c r="D7" s="529"/>
      <c r="E7" s="529"/>
      <c r="F7" s="529"/>
      <c r="G7" s="530"/>
    </row>
    <row r="8" spans="1:9" ht="13.55" customHeight="1" x14ac:dyDescent="0.2">
      <c r="A8" s="6" t="s">
        <v>34</v>
      </c>
      <c r="C8" s="531"/>
      <c r="D8" s="532"/>
      <c r="E8" s="532"/>
      <c r="F8" s="532"/>
      <c r="G8" s="533"/>
    </row>
    <row r="9" spans="1:9" ht="13.55" customHeight="1" x14ac:dyDescent="0.2">
      <c r="A9" s="7" t="s">
        <v>35</v>
      </c>
      <c r="C9" s="489" t="s">
        <v>45</v>
      </c>
      <c r="D9" s="490"/>
      <c r="E9" s="490"/>
      <c r="F9" s="490"/>
      <c r="G9" s="491"/>
    </row>
    <row r="10" spans="1:9" ht="33" customHeight="1" x14ac:dyDescent="0.2"/>
    <row r="11" spans="1:9" s="9" customFormat="1" ht="42.8" customHeight="1" x14ac:dyDescent="0.2">
      <c r="A11" s="593" t="s">
        <v>252</v>
      </c>
      <c r="B11" s="593"/>
      <c r="C11" s="593"/>
      <c r="D11" s="636" t="s">
        <v>562</v>
      </c>
      <c r="E11" s="636"/>
      <c r="F11" s="636"/>
    </row>
    <row r="12" spans="1:9" ht="21.05" customHeight="1" x14ac:dyDescent="0.2">
      <c r="A12" s="107"/>
    </row>
    <row r="13" spans="1:9" ht="13.55" customHeight="1" x14ac:dyDescent="0.2">
      <c r="A13" s="10" t="s">
        <v>50</v>
      </c>
    </row>
    <row r="14" spans="1:9" ht="50.1" customHeight="1" x14ac:dyDescent="0.2">
      <c r="A14" s="39"/>
      <c r="B14" s="580" t="s">
        <v>51</v>
      </c>
      <c r="C14" s="580"/>
      <c r="D14" s="580" t="s">
        <v>52</v>
      </c>
      <c r="E14" s="594"/>
      <c r="F14" s="580" t="s">
        <v>53</v>
      </c>
      <c r="G14" s="594"/>
    </row>
    <row r="15" spans="1:9" ht="24.25" customHeight="1" x14ac:dyDescent="0.2">
      <c r="A15" s="108" t="s">
        <v>244</v>
      </c>
      <c r="B15" s="579" t="s">
        <v>56</v>
      </c>
      <c r="C15" s="572"/>
      <c r="D15" s="559">
        <v>28</v>
      </c>
      <c r="E15" s="567"/>
      <c r="F15" s="559" t="s">
        <v>55</v>
      </c>
      <c r="G15" s="567"/>
    </row>
    <row r="16" spans="1:9" ht="13.55" customHeight="1" x14ac:dyDescent="0.2">
      <c r="A16" s="11" t="s">
        <v>474</v>
      </c>
      <c r="B16" s="109">
        <v>189.9485</v>
      </c>
      <c r="C16" s="15" t="s">
        <v>4</v>
      </c>
      <c r="D16" s="295"/>
      <c r="E16" s="15" t="s">
        <v>5</v>
      </c>
      <c r="F16" s="110" t="str">
        <f t="shared" ref="F16:F22" si="0">IF(D16="","",ROUND(ROUND(B16/D16,2),2))</f>
        <v/>
      </c>
      <c r="G16" s="15" t="s">
        <v>6</v>
      </c>
    </row>
    <row r="17" spans="1:7" ht="13.55" customHeight="1" x14ac:dyDescent="0.2">
      <c r="A17" s="13" t="s">
        <v>475</v>
      </c>
      <c r="B17" s="111">
        <v>139.27340000000001</v>
      </c>
      <c r="C17" s="16" t="s">
        <v>4</v>
      </c>
      <c r="D17" s="296"/>
      <c r="E17" s="16" t="s">
        <v>5</v>
      </c>
      <c r="F17" s="112" t="str">
        <f t="shared" si="0"/>
        <v/>
      </c>
      <c r="G17" s="16" t="s">
        <v>6</v>
      </c>
    </row>
    <row r="18" spans="1:7" ht="13.55" customHeight="1" x14ac:dyDescent="0.2">
      <c r="A18" s="13" t="s">
        <v>476</v>
      </c>
      <c r="B18" s="111">
        <v>72.356399999999994</v>
      </c>
      <c r="C18" s="16" t="s">
        <v>4</v>
      </c>
      <c r="D18" s="296"/>
      <c r="E18" s="16" t="s">
        <v>5</v>
      </c>
      <c r="F18" s="112" t="str">
        <f t="shared" si="0"/>
        <v/>
      </c>
      <c r="G18" s="16" t="s">
        <v>6</v>
      </c>
    </row>
    <row r="19" spans="1:7" ht="13.55" customHeight="1" x14ac:dyDescent="0.2">
      <c r="A19" s="13" t="s">
        <v>477</v>
      </c>
      <c r="B19" s="111">
        <v>140.26390000000001</v>
      </c>
      <c r="C19" s="16" t="s">
        <v>4</v>
      </c>
      <c r="D19" s="296"/>
      <c r="E19" s="16" t="s">
        <v>5</v>
      </c>
      <c r="F19" s="112" t="str">
        <f>IF(D19="","",ROUND(ROUND(B19/D19,2),2))</f>
        <v/>
      </c>
      <c r="G19" s="16" t="s">
        <v>6</v>
      </c>
    </row>
    <row r="20" spans="1:7" ht="13.55" customHeight="1" x14ac:dyDescent="0.2">
      <c r="A20" s="13" t="s">
        <v>478</v>
      </c>
      <c r="B20" s="111">
        <v>29.330200000000001</v>
      </c>
      <c r="C20" s="16" t="s">
        <v>4</v>
      </c>
      <c r="D20" s="296"/>
      <c r="E20" s="16" t="s">
        <v>5</v>
      </c>
      <c r="F20" s="112" t="str">
        <f>IF(D20="","",ROUND(ROUND(B20/D20,2),2))</f>
        <v/>
      </c>
      <c r="G20" s="16" t="s">
        <v>6</v>
      </c>
    </row>
    <row r="21" spans="1:7" ht="13.55" customHeight="1" x14ac:dyDescent="0.2">
      <c r="A21" s="13" t="s">
        <v>479</v>
      </c>
      <c r="B21" s="111">
        <v>66.9773</v>
      </c>
      <c r="C21" s="16" t="s">
        <v>4</v>
      </c>
      <c r="D21" s="296"/>
      <c r="E21" s="16" t="s">
        <v>5</v>
      </c>
      <c r="F21" s="112" t="str">
        <f>IF(D21="","",ROUND(ROUND(B21/D21,2),2))</f>
        <v/>
      </c>
      <c r="G21" s="16" t="s">
        <v>6</v>
      </c>
    </row>
    <row r="22" spans="1:7" ht="13.55" customHeight="1" x14ac:dyDescent="0.2">
      <c r="A22" s="13" t="s">
        <v>480</v>
      </c>
      <c r="B22" s="111">
        <v>55</v>
      </c>
      <c r="C22" s="16" t="s">
        <v>4</v>
      </c>
      <c r="D22" s="297"/>
      <c r="E22" s="16" t="s">
        <v>5</v>
      </c>
      <c r="F22" s="112" t="str">
        <f t="shared" si="0"/>
        <v/>
      </c>
      <c r="G22" s="16" t="s">
        <v>6</v>
      </c>
    </row>
    <row r="23" spans="1:7" s="103" customFormat="1" ht="8.1999999999999993" customHeight="1" x14ac:dyDescent="0.2">
      <c r="A23" s="30"/>
      <c r="B23" s="116"/>
      <c r="C23" s="117"/>
      <c r="D23" s="29"/>
      <c r="E23" s="117"/>
      <c r="F23" s="118"/>
      <c r="G23" s="119"/>
    </row>
    <row r="24" spans="1:7" ht="13.55" customHeight="1" x14ac:dyDescent="0.2">
      <c r="A24" s="13" t="s">
        <v>481</v>
      </c>
      <c r="B24" s="111">
        <f>B22*0.5</f>
        <v>27.5</v>
      </c>
      <c r="C24" s="113" t="s">
        <v>4</v>
      </c>
      <c r="D24" s="184"/>
      <c r="E24" s="113" t="s">
        <v>5</v>
      </c>
      <c r="F24" s="112" t="str">
        <f>IF(D24="","",ROUND(ROUND(B24/D24,2),2))</f>
        <v/>
      </c>
      <c r="G24" s="113" t="s">
        <v>6</v>
      </c>
    </row>
    <row r="25" spans="1:7" s="103" customFormat="1" ht="8.1999999999999993" customHeight="1" x14ac:dyDescent="0.2">
      <c r="A25" s="30"/>
      <c r="B25" s="116"/>
      <c r="C25" s="117"/>
      <c r="D25" s="29"/>
      <c r="E25" s="117"/>
      <c r="F25" s="118"/>
      <c r="G25" s="119"/>
    </row>
    <row r="26" spans="1:7" ht="13.55" customHeight="1" x14ac:dyDescent="0.2">
      <c r="A26" s="13" t="s">
        <v>482</v>
      </c>
      <c r="B26" s="111">
        <v>20</v>
      </c>
      <c r="C26" s="16" t="s">
        <v>4</v>
      </c>
      <c r="D26" s="296"/>
      <c r="E26" s="16" t="s">
        <v>5</v>
      </c>
      <c r="F26" s="112" t="str">
        <f>IF(D26="","",ROUND(ROUND(B26/D26,2),2))</f>
        <v/>
      </c>
      <c r="G26" s="16" t="s">
        <v>6</v>
      </c>
    </row>
    <row r="27" spans="1:7" ht="13.55" customHeight="1" x14ac:dyDescent="0.2">
      <c r="A27" s="13" t="s">
        <v>483</v>
      </c>
      <c r="B27" s="111">
        <v>36</v>
      </c>
      <c r="C27" s="16" t="s">
        <v>4</v>
      </c>
      <c r="D27" s="296"/>
      <c r="E27" s="16" t="s">
        <v>5</v>
      </c>
      <c r="F27" s="112" t="str">
        <f>IF(D27="","",ROUND(ROUND(B27/D27,2),2))</f>
        <v/>
      </c>
      <c r="G27" s="16" t="s">
        <v>6</v>
      </c>
    </row>
    <row r="28" spans="1:7" ht="13.55" customHeight="1" x14ac:dyDescent="0.2">
      <c r="A28" s="13" t="s">
        <v>484</v>
      </c>
      <c r="B28" s="111">
        <v>24</v>
      </c>
      <c r="C28" s="16" t="s">
        <v>4</v>
      </c>
      <c r="D28" s="297"/>
      <c r="E28" s="16" t="s">
        <v>5</v>
      </c>
      <c r="F28" s="112" t="str">
        <f>IF(D28="","",ROUND(ROUND(B28/D28,2),2))</f>
        <v/>
      </c>
      <c r="G28" s="16" t="s">
        <v>6</v>
      </c>
    </row>
    <row r="29" spans="1:7" s="103" customFormat="1" ht="8.1999999999999993" customHeight="1" x14ac:dyDescent="0.2">
      <c r="A29" s="30"/>
      <c r="B29" s="116"/>
      <c r="C29" s="117"/>
      <c r="D29" s="29"/>
      <c r="E29" s="117"/>
      <c r="F29" s="118"/>
      <c r="G29" s="119"/>
    </row>
    <row r="30" spans="1:7" ht="13.55" customHeight="1" x14ac:dyDescent="0.2">
      <c r="A30" s="122" t="s">
        <v>138</v>
      </c>
      <c r="B30" s="123">
        <f>SUM(B16:B22)+SUM(B26:B28)</f>
        <v>773.14970000000005</v>
      </c>
      <c r="C30" s="124" t="s">
        <v>4</v>
      </c>
      <c r="D30" s="125"/>
      <c r="E30" s="99"/>
      <c r="F30" s="125"/>
      <c r="G30" s="126"/>
    </row>
    <row r="31" spans="1:7" s="103" customFormat="1" ht="8.1999999999999993" customHeight="1" x14ac:dyDescent="0.2">
      <c r="A31" s="30"/>
      <c r="B31" s="116"/>
      <c r="C31" s="117"/>
      <c r="D31" s="29"/>
      <c r="E31" s="117"/>
      <c r="F31" s="118"/>
      <c r="G31" s="119"/>
    </row>
    <row r="32" spans="1:7" ht="24.25" customHeight="1" x14ac:dyDescent="0.2">
      <c r="A32" s="108" t="s">
        <v>129</v>
      </c>
      <c r="B32" s="579" t="s">
        <v>56</v>
      </c>
      <c r="C32" s="572"/>
      <c r="D32" s="559" t="s">
        <v>54</v>
      </c>
      <c r="E32" s="567"/>
      <c r="F32" s="559" t="s">
        <v>55</v>
      </c>
      <c r="G32" s="567"/>
    </row>
    <row r="33" spans="1:7" ht="13.55" customHeight="1" x14ac:dyDescent="0.2">
      <c r="A33" s="298" t="s">
        <v>533</v>
      </c>
      <c r="B33" s="109">
        <v>30</v>
      </c>
      <c r="C33" s="15" t="s">
        <v>4</v>
      </c>
      <c r="D33" s="44"/>
      <c r="E33" s="15" t="s">
        <v>5</v>
      </c>
      <c r="F33" s="127" t="str">
        <f t="shared" ref="F33:F41" si="1">IF(D33="","",ROUND(ROUND(B33/D33,2),2))</f>
        <v/>
      </c>
      <c r="G33" s="15" t="s">
        <v>6</v>
      </c>
    </row>
    <row r="34" spans="1:7" ht="13.55" customHeight="1" x14ac:dyDescent="0.2">
      <c r="A34" s="238" t="s">
        <v>534</v>
      </c>
      <c r="B34" s="111">
        <f>B33</f>
        <v>30</v>
      </c>
      <c r="C34" s="16" t="s">
        <v>4</v>
      </c>
      <c r="D34" s="184"/>
      <c r="E34" s="16" t="s">
        <v>5</v>
      </c>
      <c r="F34" s="112" t="str">
        <f t="shared" si="1"/>
        <v/>
      </c>
      <c r="G34" s="16" t="s">
        <v>6</v>
      </c>
    </row>
    <row r="35" spans="1:7" ht="13.55" customHeight="1" x14ac:dyDescent="0.2">
      <c r="A35" s="238" t="s">
        <v>535</v>
      </c>
      <c r="B35" s="111">
        <v>20</v>
      </c>
      <c r="C35" s="16" t="s">
        <v>4</v>
      </c>
      <c r="D35" s="184"/>
      <c r="E35" s="16" t="s">
        <v>5</v>
      </c>
      <c r="F35" s="112" t="str">
        <f>IF(D35="","",ROUND(ROUND(B35/D35,2),2))</f>
        <v/>
      </c>
      <c r="G35" s="16" t="s">
        <v>6</v>
      </c>
    </row>
    <row r="36" spans="1:7" ht="13.55" customHeight="1" x14ac:dyDescent="0.2">
      <c r="A36" s="238" t="s">
        <v>536</v>
      </c>
      <c r="B36" s="111">
        <f>B35</f>
        <v>20</v>
      </c>
      <c r="C36" s="16" t="s">
        <v>4</v>
      </c>
      <c r="D36" s="184"/>
      <c r="E36" s="16" t="s">
        <v>5</v>
      </c>
      <c r="F36" s="112" t="str">
        <f>IF(D36="","",ROUND(ROUND(B36/D36,2),2))</f>
        <v/>
      </c>
      <c r="G36" s="16" t="s">
        <v>6</v>
      </c>
    </row>
    <row r="37" spans="1:7" ht="13.55" customHeight="1" x14ac:dyDescent="0.2">
      <c r="A37" s="238" t="s">
        <v>537</v>
      </c>
      <c r="B37" s="111">
        <f>B33</f>
        <v>30</v>
      </c>
      <c r="C37" s="16" t="s">
        <v>4</v>
      </c>
      <c r="D37" s="184"/>
      <c r="E37" s="16" t="s">
        <v>5</v>
      </c>
      <c r="F37" s="112" t="str">
        <f t="shared" si="1"/>
        <v/>
      </c>
      <c r="G37" s="16" t="s">
        <v>6</v>
      </c>
    </row>
    <row r="38" spans="1:7" ht="13.55" customHeight="1" x14ac:dyDescent="0.2">
      <c r="A38" s="238" t="s">
        <v>538</v>
      </c>
      <c r="B38" s="111">
        <f>B33</f>
        <v>30</v>
      </c>
      <c r="C38" s="16" t="s">
        <v>4</v>
      </c>
      <c r="D38" s="184"/>
      <c r="E38" s="16" t="s">
        <v>5</v>
      </c>
      <c r="F38" s="112" t="str">
        <f>IF(D38="","",ROUND(ROUND(B38/D38,2),2))</f>
        <v/>
      </c>
      <c r="G38" s="16" t="s">
        <v>6</v>
      </c>
    </row>
    <row r="39" spans="1:7" ht="13.55" customHeight="1" x14ac:dyDescent="0.2">
      <c r="A39" s="238" t="s">
        <v>541</v>
      </c>
      <c r="B39" s="111">
        <f>B33</f>
        <v>30</v>
      </c>
      <c r="C39" s="16" t="s">
        <v>4</v>
      </c>
      <c r="D39" s="184"/>
      <c r="E39" s="16" t="s">
        <v>5</v>
      </c>
      <c r="F39" s="112" t="str">
        <f>IF(D39="","",ROUND(ROUND(B39/D39,2),2))</f>
        <v/>
      </c>
      <c r="G39" s="16" t="s">
        <v>6</v>
      </c>
    </row>
    <row r="40" spans="1:7" ht="13.55" customHeight="1" x14ac:dyDescent="0.2">
      <c r="A40" s="238" t="s">
        <v>539</v>
      </c>
      <c r="B40" s="111">
        <f>B35</f>
        <v>20</v>
      </c>
      <c r="C40" s="16" t="s">
        <v>4</v>
      </c>
      <c r="D40" s="184"/>
      <c r="E40" s="16" t="s">
        <v>5</v>
      </c>
      <c r="F40" s="112" t="str">
        <f>IF(D40="","",ROUND(ROUND(B40/D40,2),2))</f>
        <v/>
      </c>
      <c r="G40" s="16" t="s">
        <v>6</v>
      </c>
    </row>
    <row r="41" spans="1:7" ht="13.55" customHeight="1" x14ac:dyDescent="0.2">
      <c r="A41" s="238" t="s">
        <v>540</v>
      </c>
      <c r="B41" s="111">
        <f>B35</f>
        <v>20</v>
      </c>
      <c r="C41" s="16" t="s">
        <v>4</v>
      </c>
      <c r="D41" s="184"/>
      <c r="E41" s="16" t="s">
        <v>5</v>
      </c>
      <c r="F41" s="112" t="str">
        <f t="shared" si="1"/>
        <v/>
      </c>
      <c r="G41" s="16" t="s">
        <v>6</v>
      </c>
    </row>
    <row r="42" spans="1:7" ht="13.55" customHeight="1" x14ac:dyDescent="0.2">
      <c r="A42" s="239" t="s">
        <v>542</v>
      </c>
      <c r="B42" s="111">
        <f>B35</f>
        <v>20</v>
      </c>
      <c r="C42" s="16" t="s">
        <v>4</v>
      </c>
      <c r="D42" s="184"/>
      <c r="E42" s="16" t="s">
        <v>5</v>
      </c>
      <c r="F42" s="112" t="str">
        <f>IF(D42="","",ROUND(ROUND(B42/D42,2),2))</f>
        <v/>
      </c>
      <c r="G42" s="16" t="s">
        <v>6</v>
      </c>
    </row>
    <row r="43" spans="1:7" ht="13.55" customHeight="1" x14ac:dyDescent="0.2">
      <c r="A43" s="122" t="s">
        <v>308</v>
      </c>
      <c r="B43" s="133">
        <f>B33+B35</f>
        <v>50</v>
      </c>
      <c r="C43" s="134" t="s">
        <v>4</v>
      </c>
      <c r="D43" s="27"/>
      <c r="E43" s="28"/>
      <c r="F43" s="27"/>
      <c r="G43" s="31"/>
    </row>
    <row r="44" spans="1:7" s="103" customFormat="1" ht="8.1999999999999993" customHeight="1" x14ac:dyDescent="0.2">
      <c r="A44" s="30"/>
      <c r="B44" s="116"/>
      <c r="C44" s="117"/>
      <c r="D44" s="29"/>
      <c r="E44" s="117"/>
      <c r="F44" s="118"/>
      <c r="G44" s="119"/>
    </row>
    <row r="45" spans="1:7" ht="24.25" customHeight="1" x14ac:dyDescent="0.2">
      <c r="A45" s="426" t="s">
        <v>362</v>
      </c>
      <c r="B45" s="579" t="s">
        <v>56</v>
      </c>
      <c r="C45" s="572"/>
      <c r="D45" s="559" t="s">
        <v>54</v>
      </c>
      <c r="E45" s="567"/>
      <c r="F45" s="559" t="s">
        <v>55</v>
      </c>
      <c r="G45" s="567"/>
    </row>
    <row r="46" spans="1:7" ht="13.55" customHeight="1" x14ac:dyDescent="0.2">
      <c r="A46" s="298" t="str">
        <f>'VT1-Blatt 1.3'!A17</f>
        <v>ZTWS - K 5-1 /  3,48</v>
      </c>
      <c r="B46" s="109">
        <v>15</v>
      </c>
      <c r="C46" s="15" t="s">
        <v>4</v>
      </c>
      <c r="D46" s="44"/>
      <c r="E46" s="15" t="s">
        <v>5</v>
      </c>
      <c r="F46" s="127" t="str">
        <f>IF(D46="","",ROUND(ROUND(B46/D46,2),2))</f>
        <v/>
      </c>
      <c r="G46" s="15" t="s">
        <v>6</v>
      </c>
    </row>
    <row r="47" spans="1:7" ht="13.55" customHeight="1" x14ac:dyDescent="0.2">
      <c r="A47" s="238" t="str">
        <f>'VT1-Blatt 1.3'!A18</f>
        <v>ZTWS - K 5-2 /  4,96</v>
      </c>
      <c r="B47" s="111">
        <v>20</v>
      </c>
      <c r="C47" s="16" t="s">
        <v>4</v>
      </c>
      <c r="D47" s="184"/>
      <c r="E47" s="16" t="s">
        <v>5</v>
      </c>
      <c r="F47" s="112" t="str">
        <f>IF(D47="","",ROUND(ROUND(B47/D47,2),2))</f>
        <v/>
      </c>
      <c r="G47" s="16" t="s">
        <v>6</v>
      </c>
    </row>
    <row r="48" spans="1:7" ht="13.55" customHeight="1" x14ac:dyDescent="0.2">
      <c r="A48" s="239" t="str">
        <f>'VT1-Blatt 1.3'!A20</f>
        <v>ZTWS - K 6-1 /  8,74</v>
      </c>
      <c r="B48" s="111">
        <v>10</v>
      </c>
      <c r="C48" s="16" t="s">
        <v>4</v>
      </c>
      <c r="D48" s="184"/>
      <c r="E48" s="16" t="s">
        <v>5</v>
      </c>
      <c r="F48" s="112" t="str">
        <f>IF(D48="","",ROUND(ROUND(B48/D48,2),2))</f>
        <v/>
      </c>
      <c r="G48" s="16" t="s">
        <v>6</v>
      </c>
    </row>
    <row r="49" spans="1:12" s="103" customFormat="1" ht="8.1999999999999993" customHeight="1" x14ac:dyDescent="0.2">
      <c r="A49" s="30"/>
      <c r="B49" s="116"/>
      <c r="C49" s="117"/>
      <c r="D49" s="29"/>
      <c r="E49" s="117"/>
      <c r="F49" s="118"/>
      <c r="G49" s="119"/>
    </row>
    <row r="50" spans="1:12" ht="13.55" customHeight="1" x14ac:dyDescent="0.2">
      <c r="A50" s="13" t="s">
        <v>506</v>
      </c>
      <c r="B50" s="109">
        <v>30</v>
      </c>
      <c r="C50" s="16" t="s">
        <v>4</v>
      </c>
      <c r="D50" s="44"/>
      <c r="E50" s="16" t="s">
        <v>5</v>
      </c>
      <c r="F50" s="112" t="str">
        <f>IF(D50="","",ROUND(ROUND(B50/D50,2),2))</f>
        <v/>
      </c>
      <c r="G50" s="16" t="s">
        <v>6</v>
      </c>
    </row>
    <row r="51" spans="1:12" ht="13.55" customHeight="1" x14ac:dyDescent="0.2">
      <c r="A51" s="238" t="s">
        <v>507</v>
      </c>
      <c r="B51" s="111">
        <v>20</v>
      </c>
      <c r="C51" s="113" t="s">
        <v>4</v>
      </c>
      <c r="D51" s="184"/>
      <c r="E51" s="113" t="s">
        <v>5</v>
      </c>
      <c r="F51" s="112" t="str">
        <f>IF(D51="","",ROUND(ROUND(B51/D51,2),2))</f>
        <v/>
      </c>
      <c r="G51" s="113" t="s">
        <v>6</v>
      </c>
    </row>
    <row r="52" spans="1:12" ht="13.55" customHeight="1" x14ac:dyDescent="0.2">
      <c r="A52" s="13" t="s">
        <v>516</v>
      </c>
      <c r="B52" s="111">
        <v>10</v>
      </c>
      <c r="C52" s="16" t="s">
        <v>4</v>
      </c>
      <c r="D52" s="184"/>
      <c r="E52" s="16" t="s">
        <v>5</v>
      </c>
      <c r="F52" s="112" t="str">
        <f>IF(D52="","",ROUND(ROUND(B52/D52,2),2))</f>
        <v/>
      </c>
      <c r="G52" s="16" t="s">
        <v>6</v>
      </c>
    </row>
    <row r="53" spans="1:12" s="103" customFormat="1" ht="8.1999999999999993" customHeight="1" x14ac:dyDescent="0.2">
      <c r="A53" s="30"/>
      <c r="B53" s="116"/>
      <c r="C53" s="117"/>
      <c r="D53" s="29"/>
      <c r="E53" s="117"/>
      <c r="F53" s="118"/>
      <c r="G53" s="119"/>
    </row>
    <row r="54" spans="1:12" ht="13.55" customHeight="1" x14ac:dyDescent="0.2">
      <c r="A54" s="393" t="s">
        <v>308</v>
      </c>
      <c r="B54" s="133">
        <f>SUM(B46:B48)</f>
        <v>45</v>
      </c>
      <c r="C54" s="134" t="s">
        <v>4</v>
      </c>
      <c r="D54" s="27"/>
      <c r="E54" s="28"/>
      <c r="F54" s="27"/>
      <c r="G54" s="31"/>
    </row>
    <row r="55" spans="1:12" s="103" customFormat="1" ht="8.1999999999999993" customHeight="1" x14ac:dyDescent="0.2">
      <c r="A55" s="30"/>
      <c r="B55" s="116"/>
      <c r="C55" s="117"/>
      <c r="D55" s="29"/>
      <c r="E55" s="117"/>
      <c r="F55" s="118"/>
      <c r="G55" s="119"/>
    </row>
    <row r="56" spans="1:12" ht="13.55" customHeight="1" x14ac:dyDescent="0.2">
      <c r="A56" s="132" t="s">
        <v>246</v>
      </c>
      <c r="B56" s="133">
        <f>B30+B43+B54</f>
        <v>868.14970000000005</v>
      </c>
      <c r="C56" s="134" t="s">
        <v>4</v>
      </c>
      <c r="D56" s="27"/>
      <c r="E56" s="28"/>
      <c r="F56" s="27"/>
      <c r="G56" s="31"/>
      <c r="I56" s="135"/>
      <c r="J56" s="43"/>
      <c r="L56" s="120"/>
    </row>
    <row r="57" spans="1:12" s="103" customFormat="1" ht="8.1999999999999993" customHeight="1" x14ac:dyDescent="0.2">
      <c r="A57" s="30"/>
      <c r="B57" s="116"/>
      <c r="C57" s="117"/>
      <c r="D57" s="29"/>
      <c r="E57" s="117"/>
      <c r="F57" s="118"/>
      <c r="G57" s="119"/>
    </row>
    <row r="58" spans="1:12" ht="24.95" customHeight="1" x14ac:dyDescent="0.2">
      <c r="A58" s="200" t="s">
        <v>60</v>
      </c>
      <c r="B58" s="579" t="s">
        <v>57</v>
      </c>
      <c r="C58" s="572"/>
      <c r="D58" s="559" t="s">
        <v>58</v>
      </c>
      <c r="E58" s="567"/>
      <c r="F58" s="559" t="s">
        <v>55</v>
      </c>
      <c r="G58" s="567"/>
      <c r="H58" s="18"/>
      <c r="I58" s="43"/>
      <c r="J58" s="43"/>
    </row>
    <row r="59" spans="1:12" ht="24.95" customHeight="1" x14ac:dyDescent="0.2">
      <c r="A59" s="13" t="s">
        <v>80</v>
      </c>
      <c r="B59" s="136">
        <v>1</v>
      </c>
      <c r="C59" s="128" t="s">
        <v>8</v>
      </c>
      <c r="D59" s="20"/>
      <c r="E59" s="16" t="s">
        <v>9</v>
      </c>
      <c r="F59" s="112">
        <f t="shared" ref="F59:F64" si="2">ROUND(B59*D59,2)</f>
        <v>0</v>
      </c>
      <c r="G59" s="16" t="s">
        <v>6</v>
      </c>
      <c r="I59" s="32"/>
      <c r="J59" s="43"/>
    </row>
    <row r="60" spans="1:12" ht="24.95" customHeight="1" x14ac:dyDescent="0.2">
      <c r="A60" s="13" t="s">
        <v>247</v>
      </c>
      <c r="B60" s="136">
        <v>2</v>
      </c>
      <c r="C60" s="128" t="s">
        <v>8</v>
      </c>
      <c r="D60" s="20"/>
      <c r="E60" s="16" t="s">
        <v>9</v>
      </c>
      <c r="F60" s="112">
        <f t="shared" si="2"/>
        <v>0</v>
      </c>
      <c r="G60" s="16" t="s">
        <v>6</v>
      </c>
      <c r="I60" s="32"/>
      <c r="J60" s="43"/>
    </row>
    <row r="61" spans="1:12" ht="21.4" x14ac:dyDescent="0.2">
      <c r="A61" s="249" t="s">
        <v>312</v>
      </c>
      <c r="B61" s="136">
        <v>1</v>
      </c>
      <c r="C61" s="128" t="s">
        <v>8</v>
      </c>
      <c r="D61" s="20"/>
      <c r="E61" s="16" t="s">
        <v>9</v>
      </c>
      <c r="F61" s="112">
        <f t="shared" si="2"/>
        <v>0</v>
      </c>
      <c r="G61" s="16" t="s">
        <v>6</v>
      </c>
      <c r="I61" s="32"/>
      <c r="J61" s="43"/>
    </row>
    <row r="62" spans="1:12" ht="21.4" x14ac:dyDescent="0.2">
      <c r="A62" s="249" t="s">
        <v>311</v>
      </c>
      <c r="B62" s="136">
        <v>1</v>
      </c>
      <c r="C62" s="128" t="s">
        <v>8</v>
      </c>
      <c r="D62" s="20"/>
      <c r="E62" s="16" t="s">
        <v>9</v>
      </c>
      <c r="F62" s="112">
        <f t="shared" si="2"/>
        <v>0</v>
      </c>
      <c r="G62" s="16" t="s">
        <v>6</v>
      </c>
      <c r="I62" s="32"/>
      <c r="J62" s="43"/>
    </row>
    <row r="63" spans="1:12" ht="24.95" customHeight="1" x14ac:dyDescent="0.2">
      <c r="A63" s="249" t="s">
        <v>361</v>
      </c>
      <c r="B63" s="136">
        <v>1</v>
      </c>
      <c r="C63" s="128" t="s">
        <v>8</v>
      </c>
      <c r="D63" s="20"/>
      <c r="E63" s="16" t="s">
        <v>9</v>
      </c>
      <c r="F63" s="112">
        <f t="shared" si="2"/>
        <v>0</v>
      </c>
      <c r="G63" s="16" t="s">
        <v>6</v>
      </c>
      <c r="I63" s="32"/>
      <c r="J63" s="43"/>
    </row>
    <row r="64" spans="1:12" ht="50.1" customHeight="1" x14ac:dyDescent="0.2">
      <c r="A64" s="137" t="s">
        <v>140</v>
      </c>
      <c r="B64" s="136">
        <v>1</v>
      </c>
      <c r="C64" s="128" t="s">
        <v>8</v>
      </c>
      <c r="D64" s="20"/>
      <c r="E64" s="16" t="s">
        <v>9</v>
      </c>
      <c r="F64" s="112">
        <f t="shared" si="2"/>
        <v>0</v>
      </c>
      <c r="G64" s="16" t="s">
        <v>6</v>
      </c>
      <c r="I64" s="32"/>
      <c r="J64" s="43"/>
    </row>
    <row r="65" spans="1:10" s="103" customFormat="1" ht="8.1999999999999993" customHeight="1" x14ac:dyDescent="0.2">
      <c r="A65" s="30"/>
      <c r="B65" s="116"/>
      <c r="C65" s="117"/>
      <c r="D65" s="29"/>
      <c r="E65" s="117"/>
      <c r="F65" s="118"/>
      <c r="G65" s="119"/>
    </row>
    <row r="66" spans="1:10" ht="20.149999999999999" customHeight="1" x14ac:dyDescent="0.2">
      <c r="A66" s="645" t="s">
        <v>59</v>
      </c>
      <c r="B66" s="646"/>
      <c r="C66" s="646"/>
      <c r="D66" s="646"/>
      <c r="E66" s="646"/>
      <c r="F66" s="646"/>
      <c r="G66" s="647"/>
      <c r="I66" s="32"/>
      <c r="J66" s="43"/>
    </row>
    <row r="67" spans="1:10" ht="24.95" customHeight="1" x14ac:dyDescent="0.2">
      <c r="A67" s="201"/>
      <c r="B67" s="573" t="s">
        <v>51</v>
      </c>
      <c r="C67" s="584" t="s">
        <v>63</v>
      </c>
      <c r="D67" s="585"/>
      <c r="E67" s="586"/>
      <c r="F67" s="557" t="s">
        <v>95</v>
      </c>
      <c r="G67" s="558"/>
      <c r="I67" s="32"/>
      <c r="J67" s="43"/>
    </row>
    <row r="68" spans="1:10" ht="24.95" customHeight="1" x14ac:dyDescent="0.2">
      <c r="A68" s="140"/>
      <c r="B68" s="574"/>
      <c r="C68" s="221" t="s">
        <v>61</v>
      </c>
      <c r="D68" s="587" t="s">
        <v>62</v>
      </c>
      <c r="E68" s="588"/>
      <c r="F68" s="582" t="s">
        <v>64</v>
      </c>
      <c r="G68" s="583"/>
      <c r="I68" s="32"/>
      <c r="J68" s="43"/>
    </row>
    <row r="69" spans="1:10" ht="30.65" customHeight="1" x14ac:dyDescent="0.2">
      <c r="A69" s="561" t="s">
        <v>408</v>
      </c>
      <c r="B69" s="562"/>
      <c r="C69" s="563"/>
      <c r="D69" s="203"/>
      <c r="E69" s="204" t="s">
        <v>12</v>
      </c>
      <c r="F69" s="577"/>
      <c r="G69" s="578"/>
      <c r="I69" s="32"/>
      <c r="J69" s="43"/>
    </row>
    <row r="70" spans="1:10" ht="13.55" customHeight="1" x14ac:dyDescent="0.2">
      <c r="A70" s="36" t="str">
        <f>A16</f>
        <v>SSt - P 4-1 / 2,51</v>
      </c>
      <c r="B70" s="141">
        <v>15</v>
      </c>
      <c r="C70" s="142">
        <f>D16</f>
        <v>0</v>
      </c>
      <c r="D70" s="143">
        <f t="shared" ref="D70:D75" si="3">ROUND(C70*(1-$D$69/100),2)</f>
        <v>0</v>
      </c>
      <c r="E70" s="144" t="s">
        <v>5</v>
      </c>
      <c r="F70" s="145" t="str">
        <f t="shared" ref="F70:F75" si="4">IF(C70=0,"",ROUND(B70/D70-B70/C70,2))</f>
        <v/>
      </c>
      <c r="G70" s="146" t="s">
        <v>6</v>
      </c>
    </row>
    <row r="71" spans="1:10" ht="13.55" customHeight="1" x14ac:dyDescent="0.2">
      <c r="A71" s="181" t="str">
        <f>A17</f>
        <v>SSt - P 4-2 / 3,71</v>
      </c>
      <c r="B71" s="141">
        <v>15</v>
      </c>
      <c r="C71" s="147">
        <f>D17</f>
        <v>0</v>
      </c>
      <c r="D71" s="129">
        <f t="shared" si="3"/>
        <v>0</v>
      </c>
      <c r="E71" s="148" t="s">
        <v>5</v>
      </c>
      <c r="F71" s="131" t="str">
        <f t="shared" si="4"/>
        <v/>
      </c>
      <c r="G71" s="16" t="s">
        <v>6</v>
      </c>
    </row>
    <row r="72" spans="1:10" ht="13.55" customHeight="1" x14ac:dyDescent="0.2">
      <c r="A72" s="181" t="str">
        <f>A18</f>
        <v>SSt - P 5-1 / 3,61</v>
      </c>
      <c r="B72" s="141">
        <v>25</v>
      </c>
      <c r="C72" s="147">
        <f>D18</f>
        <v>0</v>
      </c>
      <c r="D72" s="129">
        <f t="shared" si="3"/>
        <v>0</v>
      </c>
      <c r="E72" s="148" t="s">
        <v>5</v>
      </c>
      <c r="F72" s="131" t="str">
        <f t="shared" si="4"/>
        <v/>
      </c>
      <c r="G72" s="16" t="s">
        <v>6</v>
      </c>
    </row>
    <row r="73" spans="1:10" ht="13.55" customHeight="1" x14ac:dyDescent="0.2">
      <c r="A73" s="267" t="str">
        <f>A19</f>
        <v>SSt - P 5-2 / 5,17</v>
      </c>
      <c r="B73" s="141">
        <v>25</v>
      </c>
      <c r="C73" s="147">
        <f>D19</f>
        <v>0</v>
      </c>
      <c r="D73" s="129">
        <f t="shared" si="3"/>
        <v>0</v>
      </c>
      <c r="E73" s="148" t="s">
        <v>5</v>
      </c>
      <c r="F73" s="131" t="str">
        <f t="shared" si="4"/>
        <v/>
      </c>
      <c r="G73" s="16" t="s">
        <v>6</v>
      </c>
    </row>
    <row r="74" spans="1:10" ht="13.55" customHeight="1" x14ac:dyDescent="0.2">
      <c r="A74" s="181" t="str">
        <f>A21</f>
        <v>SSt - P 6-2 / 10,49</v>
      </c>
      <c r="B74" s="141">
        <v>10</v>
      </c>
      <c r="C74" s="147">
        <f>D21</f>
        <v>0</v>
      </c>
      <c r="D74" s="129">
        <f t="shared" si="3"/>
        <v>0</v>
      </c>
      <c r="E74" s="148" t="s">
        <v>5</v>
      </c>
      <c r="F74" s="131" t="str">
        <f t="shared" si="4"/>
        <v/>
      </c>
      <c r="G74" s="16" t="s">
        <v>6</v>
      </c>
    </row>
    <row r="75" spans="1:10" ht="13.55" customHeight="1" x14ac:dyDescent="0.2">
      <c r="A75" s="182" t="str">
        <f>A22</f>
        <v>SSt - P 7 / 15,44</v>
      </c>
      <c r="B75" s="141">
        <v>10</v>
      </c>
      <c r="C75" s="149">
        <f>D22</f>
        <v>0</v>
      </c>
      <c r="D75" s="121">
        <f t="shared" si="3"/>
        <v>0</v>
      </c>
      <c r="E75" s="150" t="s">
        <v>5</v>
      </c>
      <c r="F75" s="121" t="str">
        <f t="shared" si="4"/>
        <v/>
      </c>
      <c r="G75" s="17" t="s">
        <v>6</v>
      </c>
      <c r="I75" s="45"/>
      <c r="J75" s="151"/>
    </row>
    <row r="76" spans="1:10" s="56" customFormat="1" ht="29.95" customHeight="1" x14ac:dyDescent="0.2">
      <c r="A76" s="234" t="s">
        <v>248</v>
      </c>
      <c r="B76" s="152"/>
      <c r="C76" s="153"/>
      <c r="D76" s="154"/>
      <c r="E76" s="155"/>
      <c r="F76" s="156">
        <f>ROUND(SUM(F16:F28)+SUM(F33:F42)+SUM(F46:F52)+SUM(F59:F64)+SUM(F70:F75),2)</f>
        <v>0</v>
      </c>
      <c r="G76" s="26" t="s">
        <v>6</v>
      </c>
      <c r="J76" s="157"/>
    </row>
    <row r="78" spans="1:10" ht="24.95" customHeight="1" x14ac:dyDescent="0.2">
      <c r="A78" s="595" t="s">
        <v>559</v>
      </c>
      <c r="B78" s="595"/>
    </row>
    <row r="79" spans="1:10" ht="13.55" customHeight="1" x14ac:dyDescent="0.2">
      <c r="A79" s="25"/>
      <c r="B79" s="571" t="s">
        <v>7</v>
      </c>
      <c r="C79" s="596"/>
      <c r="D79" s="571" t="s">
        <v>10</v>
      </c>
      <c r="E79" s="596"/>
      <c r="F79" s="571" t="s">
        <v>11</v>
      </c>
      <c r="G79" s="596"/>
    </row>
    <row r="80" spans="1:10" ht="13.55" customHeight="1" x14ac:dyDescent="0.2">
      <c r="A80" s="163" t="s">
        <v>67</v>
      </c>
      <c r="B80" s="21"/>
      <c r="C80" s="15" t="s">
        <v>8</v>
      </c>
      <c r="D80" s="22"/>
      <c r="E80" s="71" t="s">
        <v>9</v>
      </c>
      <c r="F80" s="164">
        <f>ROUND(B80*D80,2)</f>
        <v>0</v>
      </c>
      <c r="G80" s="75" t="s">
        <v>6</v>
      </c>
    </row>
    <row r="81" spans="1:10" ht="13.55" customHeight="1" x14ac:dyDescent="0.2">
      <c r="A81" s="13" t="s">
        <v>68</v>
      </c>
      <c r="B81" s="19"/>
      <c r="C81" s="16" t="s">
        <v>8</v>
      </c>
      <c r="D81" s="23"/>
      <c r="E81" s="128" t="s">
        <v>9</v>
      </c>
      <c r="F81" s="129">
        <f>ROUND(B81*D81,2)</f>
        <v>0</v>
      </c>
      <c r="G81" s="138" t="s">
        <v>6</v>
      </c>
    </row>
    <row r="82" spans="1:10" ht="13.55" customHeight="1" x14ac:dyDescent="0.2">
      <c r="A82" s="14" t="s">
        <v>69</v>
      </c>
      <c r="B82" s="471"/>
      <c r="C82" s="17" t="s">
        <v>8</v>
      </c>
      <c r="D82" s="270"/>
      <c r="E82" s="130" t="s">
        <v>9</v>
      </c>
      <c r="F82" s="121">
        <f>ROUND(B82*D82,2)</f>
        <v>0</v>
      </c>
      <c r="G82" s="472" t="s">
        <v>6</v>
      </c>
    </row>
    <row r="83" spans="1:10" s="56" customFormat="1" ht="29.95" customHeight="1" x14ac:dyDescent="0.2">
      <c r="A83" s="648" t="s">
        <v>560</v>
      </c>
      <c r="B83" s="649"/>
      <c r="C83" s="168"/>
      <c r="D83" s="125"/>
      <c r="E83" s="169"/>
      <c r="F83" s="470">
        <f>ROUND(SUM(F80:F82),2)</f>
        <v>0</v>
      </c>
      <c r="G83" s="126" t="s">
        <v>6</v>
      </c>
    </row>
    <row r="84" spans="1:10" ht="7.85" customHeight="1" x14ac:dyDescent="0.2">
      <c r="F84" s="45"/>
    </row>
    <row r="85" spans="1:10" s="56" customFormat="1" ht="29.95" customHeight="1" x14ac:dyDescent="0.2">
      <c r="A85" s="576" t="s">
        <v>575</v>
      </c>
      <c r="B85" s="576"/>
      <c r="C85" s="576"/>
      <c r="D85" s="103"/>
      <c r="E85" s="103"/>
      <c r="F85" s="103"/>
      <c r="G85" s="103"/>
      <c r="H85" s="250"/>
      <c r="I85" s="250"/>
    </row>
    <row r="86" spans="1:10" s="56" customFormat="1" ht="29.95" customHeight="1" x14ac:dyDescent="0.2">
      <c r="A86" s="200" t="s">
        <v>60</v>
      </c>
      <c r="B86" s="571" t="s">
        <v>131</v>
      </c>
      <c r="C86" s="572"/>
      <c r="D86" s="568" t="s">
        <v>132</v>
      </c>
      <c r="E86" s="567"/>
      <c r="F86" s="568" t="s">
        <v>11</v>
      </c>
      <c r="G86" s="567"/>
    </row>
    <row r="87" spans="1:10" s="56" customFormat="1" ht="29.95" customHeight="1" x14ac:dyDescent="0.2">
      <c r="A87" s="429" t="s">
        <v>400</v>
      </c>
      <c r="B87" s="240">
        <v>300</v>
      </c>
      <c r="C87" s="241" t="s">
        <v>4</v>
      </c>
      <c r="D87" s="292"/>
      <c r="E87" s="241" t="s">
        <v>5</v>
      </c>
      <c r="F87" s="242">
        <f>IF(D87=0,0,ROUND(B87/D87,2))</f>
        <v>0</v>
      </c>
      <c r="G87" s="243" t="s">
        <v>6</v>
      </c>
    </row>
    <row r="88" spans="1:10" s="56" customFormat="1" ht="29.95" customHeight="1" x14ac:dyDescent="0.2">
      <c r="A88" s="249" t="s">
        <v>398</v>
      </c>
      <c r="B88" s="244">
        <v>2</v>
      </c>
      <c r="C88" s="16" t="s">
        <v>8</v>
      </c>
      <c r="D88" s="293"/>
      <c r="E88" s="128" t="s">
        <v>9</v>
      </c>
      <c r="F88" s="129">
        <f>ROUND(B88*D88,2)</f>
        <v>0</v>
      </c>
      <c r="G88" s="138" t="s">
        <v>6</v>
      </c>
    </row>
    <row r="89" spans="1:10" s="56" customFormat="1" ht="29.95" customHeight="1" x14ac:dyDescent="0.2">
      <c r="A89" s="249" t="s">
        <v>399</v>
      </c>
      <c r="B89" s="244">
        <v>2</v>
      </c>
      <c r="C89" s="16" t="s">
        <v>8</v>
      </c>
      <c r="D89" s="293"/>
      <c r="E89" s="128" t="s">
        <v>9</v>
      </c>
      <c r="F89" s="129">
        <f>ROUND(B89*D89,2)</f>
        <v>0</v>
      </c>
      <c r="G89" s="138" t="s">
        <v>6</v>
      </c>
    </row>
    <row r="90" spans="1:10" s="56" customFormat="1" ht="39.25" customHeight="1" x14ac:dyDescent="0.2">
      <c r="A90" s="553" t="s">
        <v>253</v>
      </c>
      <c r="B90" s="554"/>
      <c r="C90" s="554"/>
      <c r="D90" s="554"/>
      <c r="E90" s="161"/>
      <c r="F90" s="246">
        <f>SUM(F87:F89)</f>
        <v>0</v>
      </c>
      <c r="G90" s="31" t="s">
        <v>6</v>
      </c>
    </row>
    <row r="91" spans="1:10" ht="7.15" customHeight="1" thickBot="1" x14ac:dyDescent="0.25">
      <c r="F91" s="45"/>
    </row>
    <row r="92" spans="1:10" s="56" customFormat="1" ht="29.95" customHeight="1" thickTop="1" thickBot="1" x14ac:dyDescent="0.25">
      <c r="A92" s="236" t="s">
        <v>249</v>
      </c>
      <c r="B92" s="205" t="s">
        <v>561</v>
      </c>
      <c r="C92" s="170"/>
      <c r="D92" s="171"/>
      <c r="E92" s="170"/>
      <c r="F92" s="172">
        <f>F76+F83+F90</f>
        <v>0</v>
      </c>
      <c r="G92" s="173" t="s">
        <v>6</v>
      </c>
      <c r="I92" s="174"/>
      <c r="J92" s="175"/>
    </row>
    <row r="93" spans="1:10" ht="10.7" x14ac:dyDescent="0.2"/>
    <row r="94" spans="1:10" ht="13.55" customHeight="1" x14ac:dyDescent="0.2">
      <c r="A94" s="10" t="s">
        <v>47</v>
      </c>
    </row>
    <row r="95" spans="1:10" ht="24.95" customHeight="1" x14ac:dyDescent="0.2">
      <c r="A95" s="497" t="s">
        <v>71</v>
      </c>
      <c r="B95" s="497"/>
      <c r="C95" s="497"/>
      <c r="D95" s="497"/>
      <c r="E95" s="497"/>
      <c r="F95" s="497"/>
      <c r="G95" s="497"/>
    </row>
    <row r="96" spans="1:10" ht="50.1" customHeight="1" x14ac:dyDescent="0.2">
      <c r="A96" s="498" t="s">
        <v>86</v>
      </c>
      <c r="B96" s="498"/>
      <c r="C96" s="498"/>
      <c r="D96" s="498"/>
      <c r="E96" s="498"/>
      <c r="F96" s="498"/>
      <c r="G96" s="498"/>
    </row>
    <row r="97" spans="1:8" ht="50.1" customHeight="1" x14ac:dyDescent="0.2">
      <c r="A97" s="498" t="s">
        <v>87</v>
      </c>
      <c r="B97" s="498"/>
      <c r="C97" s="498"/>
      <c r="D97" s="498"/>
      <c r="E97" s="498"/>
      <c r="F97" s="498"/>
      <c r="G97" s="498"/>
    </row>
    <row r="98" spans="1:8" ht="50.1" customHeight="1" x14ac:dyDescent="0.2">
      <c r="A98" s="592" t="s">
        <v>89</v>
      </c>
      <c r="B98" s="592"/>
      <c r="C98" s="592"/>
      <c r="D98" s="592"/>
      <c r="E98" s="592"/>
      <c r="F98" s="592"/>
      <c r="G98" s="592"/>
      <c r="H98" s="176"/>
    </row>
    <row r="99" spans="1:8" ht="54.75" customHeight="1" x14ac:dyDescent="0.2">
      <c r="A99" s="592"/>
      <c r="B99" s="592"/>
      <c r="C99" s="592"/>
      <c r="D99" s="592"/>
      <c r="E99" s="592"/>
      <c r="F99" s="592"/>
      <c r="G99" s="592"/>
    </row>
    <row r="100" spans="1:8" ht="13.55" customHeight="1" x14ac:dyDescent="0.2">
      <c r="A100" s="59"/>
    </row>
    <row r="103" spans="1:8" ht="13.55" customHeight="1" x14ac:dyDescent="0.2">
      <c r="A103" s="177"/>
    </row>
    <row r="104" spans="1:8" ht="13.55" customHeight="1" x14ac:dyDescent="0.2">
      <c r="A104" s="177"/>
    </row>
    <row r="105" spans="1:8" ht="13.55" customHeight="1" x14ac:dyDescent="0.2">
      <c r="A105" s="177"/>
    </row>
  </sheetData>
  <sheetProtection selectLockedCells="1"/>
  <mergeCells count="44">
    <mergeCell ref="A85:C85"/>
    <mergeCell ref="B86:C86"/>
    <mergeCell ref="D86:E86"/>
    <mergeCell ref="F86:G86"/>
    <mergeCell ref="B79:C79"/>
    <mergeCell ref="D79:E79"/>
    <mergeCell ref="F79:G79"/>
    <mergeCell ref="A83:B83"/>
    <mergeCell ref="A66:G66"/>
    <mergeCell ref="B67:B68"/>
    <mergeCell ref="C67:E67"/>
    <mergeCell ref="F67:G67"/>
    <mergeCell ref="A78:B78"/>
    <mergeCell ref="F68:G68"/>
    <mergeCell ref="D68:E68"/>
    <mergeCell ref="F69:G69"/>
    <mergeCell ref="A69:C69"/>
    <mergeCell ref="B14:C14"/>
    <mergeCell ref="D14:E14"/>
    <mergeCell ref="F14:G14"/>
    <mergeCell ref="B15:C15"/>
    <mergeCell ref="D15:E15"/>
    <mergeCell ref="F15:G15"/>
    <mergeCell ref="A1:B1"/>
    <mergeCell ref="A2:B2"/>
    <mergeCell ref="C7:G8"/>
    <mergeCell ref="C9:G9"/>
    <mergeCell ref="A11:C11"/>
    <mergeCell ref="D11:F11"/>
    <mergeCell ref="B58:C58"/>
    <mergeCell ref="D58:E58"/>
    <mergeCell ref="F58:G58"/>
    <mergeCell ref="B32:C32"/>
    <mergeCell ref="D32:E32"/>
    <mergeCell ref="F32:G32"/>
    <mergeCell ref="B45:C45"/>
    <mergeCell ref="D45:E45"/>
    <mergeCell ref="F45:G45"/>
    <mergeCell ref="A90:D90"/>
    <mergeCell ref="A99:G99"/>
    <mergeCell ref="A95:G95"/>
    <mergeCell ref="A96:G96"/>
    <mergeCell ref="A97:G97"/>
    <mergeCell ref="A98:G98"/>
  </mergeCell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rowBreaks count="2" manualBreakCount="2">
    <brk id="57" max="6" man="1"/>
    <brk id="84"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J31"/>
  <sheetViews>
    <sheetView view="pageBreakPreview" zoomScaleNormal="120" zoomScaleSheetLayoutView="100" workbookViewId="0">
      <selection activeCell="D7" sqref="D7:I8"/>
    </sheetView>
  </sheetViews>
  <sheetFormatPr baseColWidth="10" defaultColWidth="11.375" defaultRowHeight="13.55" customHeight="1" x14ac:dyDescent="0.2"/>
  <cols>
    <col min="1" max="1" width="5.6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10" ht="24.95" customHeight="1" x14ac:dyDescent="0.2">
      <c r="A1" s="657" t="s">
        <v>101</v>
      </c>
      <c r="B1" s="657"/>
      <c r="C1" s="287" t="s">
        <v>106</v>
      </c>
      <c r="D1" s="82"/>
      <c r="E1" s="82"/>
      <c r="F1" s="71"/>
      <c r="G1" s="71"/>
      <c r="H1" s="71"/>
      <c r="I1" s="452"/>
    </row>
    <row r="2" spans="1:10" ht="24.95" customHeight="1" x14ac:dyDescent="0.2">
      <c r="A2" s="657" t="s">
        <v>102</v>
      </c>
      <c r="B2" s="657"/>
      <c r="C2" s="287" t="s">
        <v>190</v>
      </c>
      <c r="D2" s="82"/>
      <c r="E2" s="82"/>
      <c r="F2" s="71"/>
      <c r="G2" s="71"/>
      <c r="H2" s="71"/>
      <c r="I2" s="43"/>
    </row>
    <row r="3" spans="1:10" ht="24.95" customHeight="1" x14ac:dyDescent="0.2">
      <c r="A3" s="71"/>
      <c r="B3" s="71"/>
      <c r="C3" s="287" t="s">
        <v>105</v>
      </c>
      <c r="D3" s="82"/>
      <c r="E3" s="82"/>
      <c r="F3" s="71"/>
      <c r="G3" s="71"/>
      <c r="H3" s="71"/>
      <c r="I3" s="43"/>
    </row>
    <row r="4" spans="1:10" ht="13.55" customHeight="1" x14ac:dyDescent="0.2">
      <c r="A4" s="71"/>
      <c r="B4" s="71"/>
      <c r="C4" s="72"/>
      <c r="D4" s="82"/>
      <c r="E4" s="82"/>
      <c r="F4" s="71"/>
      <c r="G4" s="71"/>
      <c r="H4" s="71"/>
      <c r="I4" s="43"/>
    </row>
    <row r="5" spans="1:10" s="57" customFormat="1" ht="18.75" customHeight="1" x14ac:dyDescent="0.2">
      <c r="A5" s="453" t="s">
        <v>175</v>
      </c>
      <c r="B5" s="65"/>
      <c r="C5" s="288"/>
      <c r="D5" s="289"/>
      <c r="E5" s="289"/>
      <c r="F5" s="65"/>
      <c r="G5" s="65"/>
      <c r="H5" s="65"/>
      <c r="I5" s="454"/>
    </row>
    <row r="6" spans="1:10" ht="13.55" customHeight="1" x14ac:dyDescent="0.2">
      <c r="A6" s="71"/>
      <c r="B6" s="71"/>
      <c r="C6" s="72"/>
      <c r="D6" s="82"/>
      <c r="E6" s="82"/>
      <c r="F6" s="71"/>
      <c r="G6" s="71"/>
      <c r="H6" s="71"/>
      <c r="I6" s="43"/>
    </row>
    <row r="7" spans="1:10" ht="13.55" customHeight="1" x14ac:dyDescent="0.2">
      <c r="A7" s="4"/>
      <c r="B7" s="64" t="s">
        <v>33</v>
      </c>
      <c r="C7" s="64"/>
      <c r="D7" s="528" t="str">
        <f>Unterfertigung!$C$8</f>
        <v>AN / Affidatario</v>
      </c>
      <c r="E7" s="529"/>
      <c r="F7" s="529"/>
      <c r="G7" s="529"/>
      <c r="H7" s="529"/>
      <c r="I7" s="530"/>
    </row>
    <row r="8" spans="1:10" ht="13.55" customHeight="1" x14ac:dyDescent="0.2">
      <c r="A8" s="6"/>
      <c r="B8" s="64" t="s">
        <v>34</v>
      </c>
      <c r="C8" s="64"/>
      <c r="D8" s="531"/>
      <c r="E8" s="532"/>
      <c r="F8" s="532"/>
      <c r="G8" s="532"/>
      <c r="H8" s="532"/>
      <c r="I8" s="533"/>
    </row>
    <row r="9" spans="1:10" ht="13.55" customHeight="1" x14ac:dyDescent="0.2">
      <c r="A9" s="7"/>
      <c r="B9" s="64" t="s">
        <v>35</v>
      </c>
      <c r="C9" s="64"/>
      <c r="D9" s="489" t="s">
        <v>45</v>
      </c>
      <c r="E9" s="490"/>
      <c r="F9" s="490"/>
      <c r="G9" s="490"/>
      <c r="H9" s="490"/>
      <c r="I9" s="491"/>
    </row>
    <row r="10" spans="1:10" ht="31.2" customHeight="1" x14ac:dyDescent="0.2">
      <c r="A10" s="71"/>
      <c r="B10" s="71"/>
      <c r="C10" s="72"/>
      <c r="D10" s="82"/>
      <c r="E10" s="82"/>
      <c r="F10" s="71"/>
      <c r="G10" s="71"/>
      <c r="H10" s="71"/>
      <c r="I10" s="43"/>
    </row>
    <row r="11" spans="1:10" s="9" customFormat="1" ht="50.1" customHeight="1" x14ac:dyDescent="0.2">
      <c r="A11" s="658" t="s">
        <v>363</v>
      </c>
      <c r="B11" s="658"/>
      <c r="C11" s="658"/>
      <c r="D11" s="658"/>
      <c r="E11" s="658"/>
      <c r="F11" s="658"/>
      <c r="G11" s="658"/>
      <c r="H11" s="658"/>
      <c r="I11" s="658"/>
    </row>
    <row r="12" spans="1:10" ht="15" customHeight="1" x14ac:dyDescent="0.2">
      <c r="A12" s="71"/>
      <c r="B12" s="71"/>
      <c r="C12" s="72"/>
      <c r="D12" s="82"/>
      <c r="E12" s="82"/>
      <c r="F12" s="71"/>
      <c r="G12" s="522" t="s">
        <v>76</v>
      </c>
      <c r="H12" s="523"/>
      <c r="I12" s="524"/>
    </row>
    <row r="13" spans="1:10" ht="45.1" customHeight="1" x14ac:dyDescent="0.2">
      <c r="A13" s="651" t="s">
        <v>364</v>
      </c>
      <c r="B13" s="652"/>
      <c r="C13" s="652"/>
      <c r="D13" s="66"/>
      <c r="E13" s="285"/>
      <c r="F13" s="68"/>
      <c r="G13" s="455"/>
      <c r="H13" s="456"/>
      <c r="I13" s="211"/>
      <c r="J13" s="405"/>
    </row>
    <row r="14" spans="1:10" ht="4.45" customHeight="1" x14ac:dyDescent="0.2">
      <c r="A14" s="70"/>
      <c r="B14" s="71"/>
      <c r="C14" s="72"/>
      <c r="D14" s="73"/>
      <c r="E14" s="82"/>
      <c r="F14" s="75"/>
      <c r="G14" s="219"/>
      <c r="H14" s="230"/>
      <c r="I14" s="218"/>
    </row>
    <row r="15" spans="1:10" ht="55.45" customHeight="1" x14ac:dyDescent="0.2">
      <c r="A15" s="77" t="s">
        <v>193</v>
      </c>
      <c r="B15" s="653" t="s">
        <v>364</v>
      </c>
      <c r="C15" s="654"/>
      <c r="D15" s="39"/>
      <c r="E15" s="286"/>
      <c r="F15" s="126" t="s">
        <v>6</v>
      </c>
      <c r="G15" s="259"/>
      <c r="H15" s="260"/>
      <c r="I15" s="261"/>
    </row>
    <row r="16" spans="1:10" ht="10.7" x14ac:dyDescent="0.2">
      <c r="A16" s="71"/>
      <c r="B16" s="71"/>
      <c r="C16" s="179"/>
      <c r="D16" s="82"/>
      <c r="E16" s="82"/>
      <c r="F16" s="71"/>
      <c r="G16" s="71"/>
      <c r="H16" s="71"/>
      <c r="I16" s="43"/>
    </row>
    <row r="17" spans="1:10" ht="7.5" customHeight="1" x14ac:dyDescent="0.2">
      <c r="A17" s="71"/>
      <c r="B17" s="71"/>
      <c r="C17" s="179"/>
      <c r="D17" s="82"/>
      <c r="E17" s="82"/>
      <c r="F17" s="71"/>
      <c r="G17" s="71"/>
      <c r="H17" s="71"/>
      <c r="I17" s="43"/>
    </row>
    <row r="18" spans="1:10" ht="47.95" customHeight="1" x14ac:dyDescent="0.2">
      <c r="A18" s="546" t="s">
        <v>348</v>
      </c>
      <c r="B18" s="514"/>
      <c r="C18" s="514"/>
      <c r="D18" s="515"/>
      <c r="E18" s="285"/>
      <c r="F18" s="68"/>
      <c r="G18" s="455"/>
      <c r="H18" s="456"/>
      <c r="I18" s="211"/>
      <c r="J18" s="405"/>
    </row>
    <row r="19" spans="1:10" ht="4.45" customHeight="1" x14ac:dyDescent="0.2">
      <c r="A19" s="70"/>
      <c r="B19" s="71"/>
      <c r="C19" s="72"/>
      <c r="D19" s="73"/>
      <c r="E19" s="82"/>
      <c r="F19" s="75"/>
      <c r="G19" s="219"/>
      <c r="H19" s="230"/>
      <c r="I19" s="218"/>
    </row>
    <row r="20" spans="1:10" ht="49.55" customHeight="1" x14ac:dyDescent="0.2">
      <c r="A20" s="77" t="s">
        <v>349</v>
      </c>
      <c r="B20" s="526" t="s">
        <v>348</v>
      </c>
      <c r="C20" s="655"/>
      <c r="D20" s="39"/>
      <c r="E20" s="256"/>
      <c r="F20" s="126" t="s">
        <v>6</v>
      </c>
      <c r="G20" s="259"/>
      <c r="H20" s="260"/>
      <c r="I20" s="261"/>
    </row>
    <row r="21" spans="1:10" ht="10.7" x14ac:dyDescent="0.2">
      <c r="A21" s="71"/>
      <c r="B21" s="71"/>
      <c r="C21" s="179"/>
      <c r="D21" s="82"/>
      <c r="E21" s="82"/>
      <c r="F21" s="71"/>
      <c r="G21" s="71"/>
      <c r="H21" s="71"/>
      <c r="I21" s="43"/>
    </row>
    <row r="22" spans="1:10" ht="6.25" customHeight="1" x14ac:dyDescent="0.2">
      <c r="A22" s="72"/>
      <c r="B22" s="72"/>
      <c r="C22" s="72"/>
      <c r="D22" s="82"/>
      <c r="E22" s="82"/>
      <c r="F22" s="71"/>
      <c r="G22" s="71"/>
      <c r="H22" s="71"/>
      <c r="I22" s="43"/>
    </row>
    <row r="23" spans="1:10" ht="13.55" customHeight="1" x14ac:dyDescent="0.2">
      <c r="A23" s="290" t="s">
        <v>47</v>
      </c>
      <c r="B23" s="290"/>
      <c r="C23" s="72"/>
      <c r="D23" s="82"/>
      <c r="E23" s="82"/>
      <c r="F23" s="71"/>
      <c r="G23" s="71"/>
      <c r="H23" s="71"/>
      <c r="I23" s="43"/>
    </row>
    <row r="24" spans="1:10" ht="29.95" customHeight="1" x14ac:dyDescent="0.2">
      <c r="A24" s="656" t="s">
        <v>48</v>
      </c>
      <c r="B24" s="656"/>
      <c r="C24" s="656"/>
      <c r="D24" s="656"/>
      <c r="E24" s="656"/>
      <c r="F24" s="656"/>
      <c r="G24" s="656"/>
      <c r="H24" s="656"/>
      <c r="I24" s="656"/>
    </row>
    <row r="25" spans="1:10" ht="50.1" customHeight="1" x14ac:dyDescent="0.2">
      <c r="A25" s="650" t="s">
        <v>46</v>
      </c>
      <c r="B25" s="650"/>
      <c r="C25" s="650"/>
      <c r="D25" s="650"/>
      <c r="E25" s="650"/>
      <c r="F25" s="650"/>
      <c r="G25" s="650"/>
      <c r="H25" s="650"/>
      <c r="I25" s="650"/>
    </row>
    <row r="29" spans="1:10" ht="13.55" customHeight="1" x14ac:dyDescent="0.2">
      <c r="D29" s="104"/>
      <c r="E29" s="104"/>
      <c r="F29" s="5"/>
      <c r="G29" s="5"/>
      <c r="H29" s="5"/>
    </row>
    <row r="30" spans="1:10" ht="13.55" customHeight="1" x14ac:dyDescent="0.2">
      <c r="D30" s="104"/>
      <c r="E30" s="104"/>
      <c r="F30" s="5"/>
      <c r="G30" s="5"/>
      <c r="H30" s="5"/>
    </row>
    <row r="31" spans="1:10" ht="13.55" customHeight="1" x14ac:dyDescent="0.2">
      <c r="D31" s="104"/>
      <c r="E31" s="104"/>
      <c r="F31" s="5"/>
      <c r="G31" s="5"/>
      <c r="H31" s="5"/>
    </row>
  </sheetData>
  <sheetProtection selectLockedCells="1"/>
  <mergeCells count="12">
    <mergeCell ref="A1:B1"/>
    <mergeCell ref="A2:B2"/>
    <mergeCell ref="D7:I8"/>
    <mergeCell ref="D9:I9"/>
    <mergeCell ref="A11:I11"/>
    <mergeCell ref="A25:I25"/>
    <mergeCell ref="A18:D18"/>
    <mergeCell ref="G12:I12"/>
    <mergeCell ref="A13:C13"/>
    <mergeCell ref="B15:C15"/>
    <mergeCell ref="B20:C20"/>
    <mergeCell ref="A24:I24"/>
  </mergeCell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J25"/>
  <sheetViews>
    <sheetView view="pageBreakPreview" zoomScaleNormal="120" zoomScaleSheetLayoutView="100" workbookViewId="0">
      <selection activeCell="D7" sqref="D7:I8"/>
    </sheetView>
  </sheetViews>
  <sheetFormatPr baseColWidth="10" defaultColWidth="11.375" defaultRowHeight="13.55" customHeight="1" x14ac:dyDescent="0.2"/>
  <cols>
    <col min="1" max="1" width="5.6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10" ht="24.95" customHeight="1" x14ac:dyDescent="0.2">
      <c r="A1" s="657" t="s">
        <v>101</v>
      </c>
      <c r="B1" s="657"/>
      <c r="C1" s="287" t="s">
        <v>106</v>
      </c>
      <c r="D1" s="82"/>
      <c r="E1" s="82"/>
      <c r="F1" s="71"/>
      <c r="G1" s="71"/>
      <c r="H1" s="71"/>
      <c r="I1" s="452"/>
    </row>
    <row r="2" spans="1:10" ht="24.95" customHeight="1" x14ac:dyDescent="0.2">
      <c r="A2" s="657" t="s">
        <v>102</v>
      </c>
      <c r="B2" s="657"/>
      <c r="C2" s="287" t="s">
        <v>190</v>
      </c>
      <c r="D2" s="82"/>
      <c r="E2" s="82"/>
      <c r="F2" s="71"/>
      <c r="G2" s="71"/>
      <c r="H2" s="71"/>
      <c r="I2" s="43"/>
    </row>
    <row r="3" spans="1:10" ht="24.95" customHeight="1" x14ac:dyDescent="0.2">
      <c r="A3" s="71"/>
      <c r="B3" s="71"/>
      <c r="C3" s="287" t="s">
        <v>105</v>
      </c>
      <c r="D3" s="82"/>
      <c r="E3" s="82"/>
      <c r="F3" s="71"/>
      <c r="G3" s="71"/>
      <c r="H3" s="71"/>
      <c r="I3" s="43"/>
    </row>
    <row r="4" spans="1:10" ht="13.55" customHeight="1" x14ac:dyDescent="0.2">
      <c r="A4" s="71"/>
      <c r="B4" s="71"/>
      <c r="C4" s="72"/>
      <c r="D4" s="82"/>
      <c r="E4" s="82"/>
      <c r="F4" s="71"/>
      <c r="G4" s="71"/>
      <c r="H4" s="71"/>
      <c r="I4" s="43"/>
    </row>
    <row r="5" spans="1:10" s="57" customFormat="1" ht="18.75" customHeight="1" x14ac:dyDescent="0.2">
      <c r="A5" s="453" t="s">
        <v>175</v>
      </c>
      <c r="B5" s="65"/>
      <c r="C5" s="288"/>
      <c r="D5" s="289"/>
      <c r="E5" s="289"/>
      <c r="F5" s="65"/>
      <c r="G5" s="65"/>
      <c r="H5" s="65"/>
      <c r="I5" s="454"/>
    </row>
    <row r="6" spans="1:10" ht="13.55" customHeight="1" x14ac:dyDescent="0.2">
      <c r="A6" s="71"/>
      <c r="B6" s="71"/>
      <c r="C6" s="72"/>
      <c r="D6" s="82"/>
      <c r="E6" s="82"/>
      <c r="F6" s="71"/>
      <c r="G6" s="71"/>
      <c r="H6" s="71"/>
      <c r="I6" s="43"/>
    </row>
    <row r="7" spans="1:10" ht="13.55" customHeight="1" x14ac:dyDescent="0.2">
      <c r="A7" s="4"/>
      <c r="B7" s="64" t="s">
        <v>33</v>
      </c>
      <c r="C7" s="64"/>
      <c r="D7" s="528" t="str">
        <f>Unterfertigung!$C$8</f>
        <v>AN / Affidatario</v>
      </c>
      <c r="E7" s="529"/>
      <c r="F7" s="529"/>
      <c r="G7" s="529"/>
      <c r="H7" s="529"/>
      <c r="I7" s="530"/>
    </row>
    <row r="8" spans="1:10" ht="13.55" customHeight="1" x14ac:dyDescent="0.2">
      <c r="A8" s="6"/>
      <c r="B8" s="64" t="s">
        <v>34</v>
      </c>
      <c r="C8" s="64"/>
      <c r="D8" s="531"/>
      <c r="E8" s="532"/>
      <c r="F8" s="532"/>
      <c r="G8" s="532"/>
      <c r="H8" s="532"/>
      <c r="I8" s="533"/>
    </row>
    <row r="9" spans="1:10" ht="13.55" customHeight="1" x14ac:dyDescent="0.2">
      <c r="A9" s="7"/>
      <c r="B9" s="64" t="s">
        <v>35</v>
      </c>
      <c r="C9" s="64"/>
      <c r="D9" s="489" t="s">
        <v>45</v>
      </c>
      <c r="E9" s="490"/>
      <c r="F9" s="490"/>
      <c r="G9" s="490"/>
      <c r="H9" s="490"/>
      <c r="I9" s="491"/>
    </row>
    <row r="10" spans="1:10" ht="31.2" customHeight="1" x14ac:dyDescent="0.2">
      <c r="A10" s="71"/>
      <c r="B10" s="71"/>
      <c r="C10" s="72"/>
      <c r="D10" s="82"/>
      <c r="E10" s="82"/>
      <c r="F10" s="71"/>
      <c r="G10" s="71"/>
      <c r="H10" s="71"/>
      <c r="I10" s="43"/>
    </row>
    <row r="11" spans="1:10" s="9" customFormat="1" ht="50.1" customHeight="1" x14ac:dyDescent="0.2">
      <c r="A11" s="658" t="s">
        <v>350</v>
      </c>
      <c r="B11" s="658"/>
      <c r="C11" s="658"/>
      <c r="D11" s="658"/>
      <c r="E11" s="658"/>
      <c r="F11" s="658"/>
      <c r="G11" s="658"/>
      <c r="H11" s="658"/>
      <c r="I11" s="658"/>
    </row>
    <row r="12" spans="1:10" ht="15" customHeight="1" x14ac:dyDescent="0.2">
      <c r="A12" s="71"/>
      <c r="B12" s="71"/>
      <c r="C12" s="72"/>
      <c r="D12" s="82"/>
      <c r="E12" s="82"/>
      <c r="F12" s="71"/>
      <c r="G12" s="522" t="s">
        <v>76</v>
      </c>
      <c r="H12" s="523"/>
      <c r="I12" s="524"/>
    </row>
    <row r="13" spans="1:10" ht="41.2" customHeight="1" x14ac:dyDescent="0.2">
      <c r="A13" s="546" t="s">
        <v>352</v>
      </c>
      <c r="B13" s="514"/>
      <c r="C13" s="514"/>
      <c r="D13" s="515"/>
      <c r="E13" s="285"/>
      <c r="F13" s="68"/>
      <c r="G13" s="455"/>
      <c r="H13" s="456"/>
      <c r="I13" s="211"/>
      <c r="J13" s="405"/>
    </row>
    <row r="14" spans="1:10" ht="4.45" customHeight="1" x14ac:dyDescent="0.2">
      <c r="A14" s="70"/>
      <c r="B14" s="71"/>
      <c r="C14" s="72"/>
      <c r="D14" s="73"/>
      <c r="E14" s="82"/>
      <c r="F14" s="75"/>
      <c r="G14" s="219"/>
      <c r="H14" s="230"/>
      <c r="I14" s="218"/>
    </row>
    <row r="15" spans="1:10" ht="55.45" customHeight="1" x14ac:dyDescent="0.2">
      <c r="A15" s="77" t="s">
        <v>351</v>
      </c>
      <c r="B15" s="526" t="s">
        <v>352</v>
      </c>
      <c r="C15" s="655"/>
      <c r="D15" s="39"/>
      <c r="E15" s="286"/>
      <c r="F15" s="126" t="s">
        <v>6</v>
      </c>
      <c r="G15" s="259"/>
      <c r="H15" s="260"/>
      <c r="I15" s="261"/>
    </row>
    <row r="16" spans="1:10" ht="6.25" customHeight="1" x14ac:dyDescent="0.2">
      <c r="A16" s="72"/>
      <c r="B16" s="72"/>
      <c r="C16" s="72"/>
      <c r="D16" s="82"/>
      <c r="E16" s="82"/>
      <c r="F16" s="71"/>
      <c r="G16" s="71"/>
      <c r="H16" s="71"/>
      <c r="I16" s="43"/>
    </row>
    <row r="17" spans="1:9" ht="13.55" customHeight="1" x14ac:dyDescent="0.2">
      <c r="A17" s="290" t="s">
        <v>47</v>
      </c>
      <c r="B17" s="290"/>
      <c r="C17" s="72"/>
      <c r="D17" s="82"/>
      <c r="E17" s="82"/>
      <c r="F17" s="71"/>
      <c r="G17" s="71"/>
      <c r="H17" s="71"/>
      <c r="I17" s="43"/>
    </row>
    <row r="18" spans="1:9" ht="29.95" customHeight="1" x14ac:dyDescent="0.2">
      <c r="A18" s="656" t="s">
        <v>48</v>
      </c>
      <c r="B18" s="656"/>
      <c r="C18" s="656"/>
      <c r="D18" s="656"/>
      <c r="E18" s="656"/>
      <c r="F18" s="656"/>
      <c r="G18" s="656"/>
      <c r="H18" s="656"/>
      <c r="I18" s="656"/>
    </row>
    <row r="19" spans="1:9" ht="50.1" customHeight="1" x14ac:dyDescent="0.2">
      <c r="A19" s="650" t="s">
        <v>46</v>
      </c>
      <c r="B19" s="650"/>
      <c r="C19" s="650"/>
      <c r="D19" s="650"/>
      <c r="E19" s="650"/>
      <c r="F19" s="650"/>
      <c r="G19" s="650"/>
      <c r="H19" s="650"/>
      <c r="I19" s="650"/>
    </row>
    <row r="23" spans="1:9" ht="13.55" customHeight="1" x14ac:dyDescent="0.2">
      <c r="D23" s="104"/>
      <c r="E23" s="104"/>
      <c r="F23" s="5"/>
      <c r="G23" s="5"/>
      <c r="H23" s="5"/>
    </row>
    <row r="24" spans="1:9" ht="13.55" customHeight="1" x14ac:dyDescent="0.2">
      <c r="D24" s="104"/>
      <c r="E24" s="104"/>
      <c r="F24" s="5"/>
      <c r="G24" s="5"/>
      <c r="H24" s="5"/>
    </row>
    <row r="25" spans="1:9" ht="13.55" customHeight="1" x14ac:dyDescent="0.2">
      <c r="D25" s="104"/>
      <c r="E25" s="104"/>
      <c r="F25" s="5"/>
      <c r="G25" s="5"/>
      <c r="H25" s="5"/>
    </row>
  </sheetData>
  <sheetProtection selectLockedCells="1"/>
  <mergeCells count="10">
    <mergeCell ref="B15:C15"/>
    <mergeCell ref="A18:I18"/>
    <mergeCell ref="A19:I19"/>
    <mergeCell ref="A13:D13"/>
    <mergeCell ref="A1:B1"/>
    <mergeCell ref="A2:B2"/>
    <mergeCell ref="D7:I8"/>
    <mergeCell ref="D9:I9"/>
    <mergeCell ref="A11:I11"/>
    <mergeCell ref="G12:I12"/>
  </mergeCell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8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U70"/>
  <sheetViews>
    <sheetView view="pageBreakPreview" zoomScaleNormal="120" zoomScaleSheetLayoutView="100" workbookViewId="0">
      <selection activeCell="D7" sqref="D7:I8"/>
    </sheetView>
  </sheetViews>
  <sheetFormatPr baseColWidth="10" defaultColWidth="11.375" defaultRowHeight="13.55" customHeight="1" x14ac:dyDescent="0.2"/>
  <cols>
    <col min="1" max="1" width="6"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0" width="54.375" style="5" customWidth="1"/>
    <col min="11" max="16384" width="11.375" style="5"/>
  </cols>
  <sheetData>
    <row r="1" spans="1:12" ht="24.95" customHeight="1" x14ac:dyDescent="0.2">
      <c r="A1" s="479" t="s">
        <v>101</v>
      </c>
      <c r="B1" s="479"/>
      <c r="C1" s="229" t="s">
        <v>106</v>
      </c>
      <c r="G1" s="407"/>
      <c r="I1" s="406"/>
    </row>
    <row r="2" spans="1:12" ht="24.95" customHeight="1" x14ac:dyDescent="0.2">
      <c r="A2" s="479" t="s">
        <v>102</v>
      </c>
      <c r="B2" s="479"/>
      <c r="C2" s="229" t="s">
        <v>190</v>
      </c>
    </row>
    <row r="3" spans="1:12" ht="24.95" customHeight="1" x14ac:dyDescent="0.2">
      <c r="C3" s="229" t="s">
        <v>105</v>
      </c>
    </row>
    <row r="5" spans="1:12" s="57" customFormat="1" ht="18.75" customHeight="1" x14ac:dyDescent="0.2">
      <c r="A5" s="279" t="s">
        <v>175</v>
      </c>
      <c r="B5" s="58"/>
      <c r="C5" s="61"/>
      <c r="D5" s="62"/>
      <c r="E5" s="62"/>
      <c r="F5" s="58"/>
      <c r="G5" s="58"/>
      <c r="H5" s="58"/>
    </row>
    <row r="7" spans="1:12" ht="13.55" customHeight="1" x14ac:dyDescent="0.2">
      <c r="A7" s="4"/>
      <c r="B7" s="64" t="s">
        <v>33</v>
      </c>
      <c r="C7" s="64"/>
      <c r="D7" s="528" t="str">
        <f>Unterfertigung!$C$8</f>
        <v>AN / Affidatario</v>
      </c>
      <c r="E7" s="529"/>
      <c r="F7" s="529"/>
      <c r="G7" s="529"/>
      <c r="H7" s="529"/>
      <c r="I7" s="530"/>
    </row>
    <row r="8" spans="1:12" ht="13.55" customHeight="1" x14ac:dyDescent="0.2">
      <c r="A8" s="6"/>
      <c r="B8" s="64" t="s">
        <v>34</v>
      </c>
      <c r="C8" s="64"/>
      <c r="D8" s="531"/>
      <c r="E8" s="532"/>
      <c r="F8" s="532"/>
      <c r="G8" s="532"/>
      <c r="H8" s="532"/>
      <c r="I8" s="533"/>
    </row>
    <row r="9" spans="1:12" ht="13.55" customHeight="1" x14ac:dyDescent="0.2">
      <c r="A9" s="457"/>
      <c r="B9" s="64" t="s">
        <v>35</v>
      </c>
      <c r="C9" s="64"/>
      <c r="D9" s="534" t="s">
        <v>45</v>
      </c>
      <c r="E9" s="535"/>
      <c r="F9" s="535"/>
      <c r="G9" s="535"/>
      <c r="H9" s="535"/>
      <c r="I9" s="536"/>
    </row>
    <row r="10" spans="1:12" ht="31.2" customHeight="1" x14ac:dyDescent="0.2"/>
    <row r="11" spans="1:12" s="9" customFormat="1" ht="74.849999999999994" customHeight="1" x14ac:dyDescent="0.2">
      <c r="A11" s="537" t="s">
        <v>335</v>
      </c>
      <c r="B11" s="537"/>
      <c r="C11" s="537"/>
      <c r="D11" s="537"/>
      <c r="E11" s="537"/>
      <c r="F11" s="537"/>
      <c r="G11" s="537"/>
      <c r="H11" s="537"/>
      <c r="I11" s="65"/>
      <c r="K11" s="5"/>
      <c r="L11" s="5"/>
    </row>
    <row r="12" spans="1:12" ht="15" customHeight="1" x14ac:dyDescent="0.2">
      <c r="A12" s="99"/>
      <c r="B12" s="99"/>
      <c r="C12" s="38"/>
      <c r="D12" s="101"/>
      <c r="E12" s="101"/>
      <c r="F12" s="99"/>
      <c r="G12" s="522" t="s">
        <v>76</v>
      </c>
      <c r="H12" s="523"/>
      <c r="I12" s="524"/>
    </row>
    <row r="13" spans="1:12" s="212" customFormat="1" ht="24.95" customHeight="1" x14ac:dyDescent="0.2">
      <c r="A13" s="510" t="s">
        <v>74</v>
      </c>
      <c r="B13" s="525"/>
      <c r="C13" s="525"/>
      <c r="D13" s="209"/>
      <c r="E13" s="210"/>
      <c r="F13" s="211"/>
      <c r="G13" s="499"/>
      <c r="H13" s="500"/>
      <c r="I13" s="69"/>
      <c r="K13" s="5"/>
      <c r="L13" s="5"/>
    </row>
    <row r="14" spans="1:12" ht="4.45" customHeight="1" x14ac:dyDescent="0.2">
      <c r="A14" s="70"/>
      <c r="B14" s="71"/>
      <c r="C14" s="72"/>
      <c r="D14" s="73"/>
      <c r="E14" s="74"/>
      <c r="F14" s="75"/>
      <c r="G14" s="70"/>
      <c r="H14" s="71"/>
      <c r="I14" s="76"/>
    </row>
    <row r="15" spans="1:12" ht="38" customHeight="1" x14ac:dyDescent="0.2">
      <c r="A15" s="77" t="s">
        <v>26</v>
      </c>
      <c r="B15" s="526" t="s">
        <v>368</v>
      </c>
      <c r="C15" s="527"/>
      <c r="D15" s="24"/>
      <c r="E15" s="74"/>
      <c r="F15" s="75" t="s">
        <v>6</v>
      </c>
      <c r="G15" s="78"/>
      <c r="H15" s="79"/>
      <c r="I15" s="80"/>
    </row>
    <row r="16" spans="1:12" ht="10.7" x14ac:dyDescent="0.2">
      <c r="A16" s="70"/>
      <c r="B16" s="72"/>
      <c r="C16" s="72"/>
      <c r="D16" s="81"/>
      <c r="E16" s="82"/>
      <c r="F16" s="75"/>
      <c r="G16" s="83"/>
      <c r="H16" s="71"/>
      <c r="I16" s="76"/>
    </row>
    <row r="17" spans="1:21" ht="24.95" customHeight="1" x14ac:dyDescent="0.2">
      <c r="A17" s="84"/>
      <c r="B17" s="85" t="s">
        <v>75</v>
      </c>
      <c r="C17" s="85"/>
      <c r="D17" s="86"/>
      <c r="E17" s="257">
        <f>D15</f>
        <v>0</v>
      </c>
      <c r="F17" s="87" t="s">
        <v>6</v>
      </c>
      <c r="G17" s="507" t="s">
        <v>104</v>
      </c>
      <c r="H17" s="508"/>
      <c r="I17" s="89" t="s">
        <v>14</v>
      </c>
    </row>
    <row r="18" spans="1:21" ht="10.7" x14ac:dyDescent="0.2">
      <c r="A18" s="70"/>
      <c r="B18" s="71"/>
      <c r="C18" s="72"/>
      <c r="D18" s="82"/>
      <c r="E18" s="82"/>
      <c r="F18" s="75"/>
      <c r="G18" s="70"/>
      <c r="I18" s="76"/>
    </row>
    <row r="19" spans="1:21" ht="10.7" x14ac:dyDescent="0.2">
      <c r="A19" s="90"/>
      <c r="B19" s="91"/>
      <c r="C19" s="12"/>
      <c r="D19" s="66"/>
      <c r="E19" s="74"/>
      <c r="F19" s="75"/>
      <c r="G19" s="78"/>
      <c r="H19" s="79"/>
      <c r="I19" s="80"/>
    </row>
    <row r="20" spans="1:21" ht="24.95" customHeight="1" x14ac:dyDescent="0.2">
      <c r="A20" s="517" t="s">
        <v>113</v>
      </c>
      <c r="B20" s="518"/>
      <c r="C20" s="518"/>
      <c r="D20" s="73"/>
      <c r="E20" s="74"/>
      <c r="F20" s="75"/>
      <c r="G20" s="78"/>
      <c r="H20" s="79"/>
      <c r="I20" s="80"/>
    </row>
    <row r="21" spans="1:21" ht="4.45" customHeight="1" x14ac:dyDescent="0.2">
      <c r="A21" s="70"/>
      <c r="B21" s="71"/>
      <c r="C21" s="72"/>
      <c r="D21" s="93"/>
      <c r="E21" s="74"/>
      <c r="F21" s="75"/>
      <c r="G21" s="78"/>
      <c r="H21" s="79"/>
      <c r="I21" s="80"/>
    </row>
    <row r="22" spans="1:21" ht="24.95" customHeight="1" x14ac:dyDescent="0.2">
      <c r="A22" s="70" t="s">
        <v>27</v>
      </c>
      <c r="B22" s="72" t="s">
        <v>37</v>
      </c>
      <c r="C22" s="72"/>
      <c r="D22" s="94">
        <f>'VT1-Blatt 1.2'!F124</f>
        <v>7</v>
      </c>
      <c r="E22" s="74"/>
      <c r="F22" s="75" t="s">
        <v>6</v>
      </c>
      <c r="G22" s="501" t="s">
        <v>167</v>
      </c>
      <c r="H22" s="502"/>
      <c r="I22" s="503"/>
    </row>
    <row r="23" spans="1:21" ht="24.95" customHeight="1" x14ac:dyDescent="0.2">
      <c r="A23" s="70" t="s">
        <v>28</v>
      </c>
      <c r="B23" s="72" t="s">
        <v>38</v>
      </c>
      <c r="C23" s="72"/>
      <c r="D23" s="94">
        <f>'VT1-Blatt 1.2'!F126</f>
        <v>3</v>
      </c>
      <c r="E23" s="74"/>
      <c r="F23" s="75" t="s">
        <v>6</v>
      </c>
      <c r="G23" s="501" t="s">
        <v>167</v>
      </c>
      <c r="H23" s="502"/>
      <c r="I23" s="503"/>
      <c r="U23" s="95"/>
    </row>
    <row r="24" spans="1:21" ht="24.95" customHeight="1" x14ac:dyDescent="0.2">
      <c r="A24" s="70" t="s">
        <v>29</v>
      </c>
      <c r="B24" s="72" t="s">
        <v>39</v>
      </c>
      <c r="C24" s="72"/>
      <c r="D24" s="94">
        <f>'VT1-Blatt 1.2'!F135</f>
        <v>1</v>
      </c>
      <c r="E24" s="74"/>
      <c r="F24" s="75" t="s">
        <v>6</v>
      </c>
      <c r="G24" s="501" t="s">
        <v>167</v>
      </c>
      <c r="H24" s="502"/>
      <c r="I24" s="503"/>
      <c r="U24" s="96"/>
    </row>
    <row r="25" spans="1:21" ht="41.2" customHeight="1" x14ac:dyDescent="0.2">
      <c r="A25" s="70" t="s">
        <v>144</v>
      </c>
      <c r="B25" s="520" t="s">
        <v>195</v>
      </c>
      <c r="C25" s="521"/>
      <c r="D25" s="94">
        <f>'VT1-Blatt 1.2'!F142</f>
        <v>0</v>
      </c>
      <c r="E25" s="74"/>
      <c r="F25" s="75" t="s">
        <v>6</v>
      </c>
      <c r="G25" s="501" t="s">
        <v>167</v>
      </c>
      <c r="H25" s="502"/>
      <c r="I25" s="503"/>
      <c r="U25" s="96"/>
    </row>
    <row r="26" spans="1:21" ht="19.45" customHeight="1" x14ac:dyDescent="0.2">
      <c r="A26" s="77"/>
      <c r="B26" s="97" t="s">
        <v>174</v>
      </c>
      <c r="C26" s="97"/>
      <c r="D26" s="255">
        <f>SUM(D22:D25)</f>
        <v>11</v>
      </c>
      <c r="E26" s="74"/>
      <c r="F26" s="75" t="s">
        <v>6</v>
      </c>
      <c r="G26" s="83"/>
      <c r="H26" s="71"/>
      <c r="I26" s="76"/>
    </row>
    <row r="27" spans="1:21" ht="10.7" x14ac:dyDescent="0.2">
      <c r="A27" s="70"/>
      <c r="B27" s="72"/>
      <c r="C27" s="72"/>
      <c r="D27" s="43"/>
      <c r="E27" s="82"/>
      <c r="F27" s="75"/>
      <c r="G27" s="83"/>
      <c r="I27" s="76"/>
    </row>
    <row r="28" spans="1:21" ht="19.45" customHeight="1" x14ac:dyDescent="0.2">
      <c r="A28" s="84"/>
      <c r="B28" s="92" t="s">
        <v>322</v>
      </c>
      <c r="C28" s="85"/>
      <c r="D28" s="86"/>
      <c r="E28" s="255">
        <f>D26+E17</f>
        <v>11</v>
      </c>
      <c r="F28" s="188" t="s">
        <v>6</v>
      </c>
      <c r="G28" s="88"/>
      <c r="H28" s="98"/>
      <c r="I28" s="89"/>
    </row>
    <row r="29" spans="1:21" ht="10.7" x14ac:dyDescent="0.2">
      <c r="A29" s="70"/>
      <c r="B29" s="71"/>
      <c r="C29" s="72"/>
      <c r="D29" s="101"/>
      <c r="E29" s="101"/>
      <c r="F29" s="126"/>
      <c r="G29" s="77"/>
      <c r="H29" s="99"/>
      <c r="I29" s="39"/>
    </row>
    <row r="30" spans="1:21" ht="10.7" x14ac:dyDescent="0.2">
      <c r="A30" s="90"/>
      <c r="B30" s="91"/>
      <c r="C30" s="12"/>
      <c r="D30" s="73"/>
      <c r="E30" s="74"/>
      <c r="F30" s="75"/>
      <c r="G30" s="178"/>
      <c r="H30" s="79"/>
      <c r="I30" s="80"/>
      <c r="K30" s="43"/>
    </row>
    <row r="31" spans="1:21" ht="24.95" customHeight="1" x14ac:dyDescent="0.2">
      <c r="A31" s="517" t="s">
        <v>206</v>
      </c>
      <c r="B31" s="519"/>
      <c r="C31" s="519"/>
      <c r="D31" s="73"/>
      <c r="E31" s="74"/>
      <c r="F31" s="75"/>
      <c r="G31" s="178"/>
      <c r="H31" s="79"/>
      <c r="I31" s="80"/>
      <c r="K31" s="43"/>
    </row>
    <row r="32" spans="1:21" ht="4.45" customHeight="1" x14ac:dyDescent="0.2">
      <c r="A32" s="70"/>
      <c r="B32" s="71"/>
      <c r="C32" s="72"/>
      <c r="D32" s="93"/>
      <c r="E32" s="74"/>
      <c r="F32" s="75"/>
      <c r="G32" s="178"/>
      <c r="H32" s="79"/>
      <c r="I32" s="80"/>
      <c r="K32" s="264"/>
    </row>
    <row r="33" spans="1:21" ht="24.95" customHeight="1" x14ac:dyDescent="0.2">
      <c r="A33" s="70" t="s">
        <v>30</v>
      </c>
      <c r="B33" s="72" t="s">
        <v>37</v>
      </c>
      <c r="C33" s="72"/>
      <c r="D33" s="94">
        <f>'VT1-Blatt 1.3'!F70</f>
        <v>7</v>
      </c>
      <c r="E33" s="74"/>
      <c r="F33" s="75" t="s">
        <v>6</v>
      </c>
      <c r="G33" s="501" t="s">
        <v>168</v>
      </c>
      <c r="H33" s="502"/>
      <c r="I33" s="503"/>
      <c r="K33" s="264"/>
    </row>
    <row r="34" spans="1:21" ht="24.95" customHeight="1" x14ac:dyDescent="0.2">
      <c r="A34" s="70" t="s">
        <v>31</v>
      </c>
      <c r="B34" s="72" t="s">
        <v>38</v>
      </c>
      <c r="C34" s="72"/>
      <c r="D34" s="94">
        <f>'VT1-Blatt 1.3'!F73</f>
        <v>3</v>
      </c>
      <c r="E34" s="74"/>
      <c r="F34" s="75" t="s">
        <v>6</v>
      </c>
      <c r="G34" s="501" t="s">
        <v>168</v>
      </c>
      <c r="H34" s="502"/>
      <c r="I34" s="503"/>
      <c r="U34" s="95"/>
    </row>
    <row r="35" spans="1:21" ht="24.95" customHeight="1" x14ac:dyDescent="0.2">
      <c r="A35" s="70" t="s">
        <v>32</v>
      </c>
      <c r="B35" s="72" t="s">
        <v>39</v>
      </c>
      <c r="C35" s="72"/>
      <c r="D35" s="94">
        <f>'VT1-Blatt 1.3'!F81</f>
        <v>1</v>
      </c>
      <c r="E35" s="74"/>
      <c r="F35" s="75" t="s">
        <v>6</v>
      </c>
      <c r="G35" s="501" t="s">
        <v>168</v>
      </c>
      <c r="H35" s="502"/>
      <c r="I35" s="503"/>
      <c r="K35" s="43"/>
      <c r="U35" s="96"/>
    </row>
    <row r="36" spans="1:21" ht="24.95" customHeight="1" x14ac:dyDescent="0.2">
      <c r="A36" s="77"/>
      <c r="B36" s="97" t="s">
        <v>90</v>
      </c>
      <c r="C36" s="97"/>
      <c r="D36" s="255">
        <f>SUM(D33:D35)</f>
        <v>11</v>
      </c>
      <c r="E36" s="74"/>
      <c r="F36" s="75" t="s">
        <v>6</v>
      </c>
      <c r="G36" s="179"/>
      <c r="H36" s="71"/>
      <c r="I36" s="76"/>
      <c r="U36" s="96"/>
    </row>
    <row r="37" spans="1:21" ht="19.45" customHeight="1" x14ac:dyDescent="0.2">
      <c r="A37" s="70"/>
      <c r="B37" s="72"/>
      <c r="C37" s="72"/>
      <c r="D37" s="43"/>
      <c r="E37" s="82"/>
      <c r="F37" s="75"/>
      <c r="G37" s="179"/>
      <c r="H37" s="71"/>
      <c r="I37" s="76"/>
    </row>
    <row r="38" spans="1:21" ht="36.4" customHeight="1" x14ac:dyDescent="0.2">
      <c r="A38" s="84"/>
      <c r="B38" s="516" t="s">
        <v>323</v>
      </c>
      <c r="C38" s="516"/>
      <c r="D38" s="82"/>
      <c r="E38" s="255">
        <f>D36+E28</f>
        <v>22</v>
      </c>
      <c r="F38" s="75" t="s">
        <v>6</v>
      </c>
      <c r="G38" s="72"/>
      <c r="H38" s="71"/>
      <c r="I38" s="191"/>
    </row>
    <row r="39" spans="1:21" ht="10" customHeight="1" x14ac:dyDescent="0.2">
      <c r="A39" s="77"/>
      <c r="B39" s="99"/>
      <c r="C39" s="38"/>
      <c r="D39" s="101"/>
      <c r="E39" s="101"/>
      <c r="F39" s="126"/>
      <c r="G39" s="99"/>
      <c r="H39" s="99"/>
      <c r="I39" s="39"/>
    </row>
    <row r="40" spans="1:21" ht="45.8" customHeight="1" x14ac:dyDescent="0.2">
      <c r="A40" s="510" t="s">
        <v>315</v>
      </c>
      <c r="B40" s="511"/>
      <c r="C40" s="511"/>
      <c r="D40" s="66"/>
      <c r="E40" s="82"/>
      <c r="F40" s="75"/>
      <c r="G40" s="83"/>
      <c r="I40" s="76"/>
      <c r="J40" s="43"/>
    </row>
    <row r="41" spans="1:21" ht="4.45" customHeight="1" x14ac:dyDescent="0.2">
      <c r="A41" s="70"/>
      <c r="B41" s="71"/>
      <c r="C41" s="72"/>
      <c r="D41" s="93"/>
      <c r="E41" s="82"/>
      <c r="F41" s="75"/>
      <c r="G41" s="70"/>
      <c r="I41" s="76"/>
      <c r="J41" s="43"/>
    </row>
    <row r="42" spans="1:21" ht="44.2" customHeight="1" x14ac:dyDescent="0.2">
      <c r="A42" s="70" t="s">
        <v>343</v>
      </c>
      <c r="B42" s="504" t="s">
        <v>353</v>
      </c>
      <c r="C42" s="505"/>
      <c r="D42" s="24"/>
      <c r="E42" s="74"/>
      <c r="F42" s="75" t="s">
        <v>6</v>
      </c>
      <c r="G42" s="187"/>
      <c r="I42" s="76"/>
      <c r="J42" s="266"/>
    </row>
    <row r="43" spans="1:21" ht="49.9" customHeight="1" x14ac:dyDescent="0.2">
      <c r="A43" s="70" t="s">
        <v>344</v>
      </c>
      <c r="B43" s="504" t="s">
        <v>354</v>
      </c>
      <c r="C43" s="505"/>
      <c r="D43" s="24"/>
      <c r="E43" s="74"/>
      <c r="F43" s="75" t="s">
        <v>6</v>
      </c>
      <c r="G43" s="187"/>
      <c r="I43" s="76"/>
      <c r="J43" s="266"/>
      <c r="K43" s="447"/>
    </row>
    <row r="44" spans="1:21" ht="24.95" customHeight="1" x14ac:dyDescent="0.2">
      <c r="A44" s="70" t="s">
        <v>316</v>
      </c>
      <c r="B44" s="72" t="s">
        <v>189</v>
      </c>
      <c r="C44" s="72"/>
      <c r="D44" s="24"/>
      <c r="E44" s="74"/>
      <c r="F44" s="75" t="s">
        <v>6</v>
      </c>
      <c r="G44" s="501"/>
      <c r="H44" s="502"/>
      <c r="I44" s="503"/>
      <c r="K44" s="449"/>
      <c r="S44" s="96"/>
    </row>
    <row r="45" spans="1:21" ht="10.7" x14ac:dyDescent="0.2">
      <c r="A45" s="77"/>
      <c r="B45" s="99"/>
      <c r="C45" s="100"/>
      <c r="D45" s="101"/>
      <c r="E45" s="101"/>
      <c r="F45" s="99"/>
      <c r="G45" s="77"/>
      <c r="H45" s="99"/>
      <c r="I45" s="39"/>
      <c r="J45" s="43"/>
    </row>
    <row r="46" spans="1:21" ht="49.9" customHeight="1" x14ac:dyDescent="0.2">
      <c r="A46" s="70"/>
      <c r="B46" s="514" t="s">
        <v>324</v>
      </c>
      <c r="C46" s="514"/>
      <c r="D46" s="515"/>
      <c r="E46" s="255">
        <f>E38+D42+D43+D44</f>
        <v>22</v>
      </c>
      <c r="F46" s="75" t="s">
        <v>6</v>
      </c>
      <c r="G46" s="499"/>
      <c r="H46" s="500"/>
      <c r="I46" s="89"/>
    </row>
    <row r="47" spans="1:21" ht="10.7" x14ac:dyDescent="0.2">
      <c r="A47" s="77"/>
      <c r="B47" s="99"/>
      <c r="C47" s="100"/>
      <c r="D47" s="101"/>
      <c r="E47" s="101"/>
      <c r="F47" s="99"/>
      <c r="G47" s="77"/>
      <c r="H47" s="99"/>
      <c r="I47" s="39"/>
    </row>
    <row r="48" spans="1:21" ht="10.7" x14ac:dyDescent="0.2">
      <c r="A48" s="90"/>
      <c r="B48" s="91"/>
      <c r="C48" s="12"/>
      <c r="D48" s="66"/>
      <c r="E48" s="74"/>
      <c r="F48" s="75"/>
      <c r="G48" s="78"/>
      <c r="H48" s="79"/>
      <c r="I48" s="80"/>
      <c r="K48" s="180"/>
    </row>
    <row r="49" spans="1:12" ht="24.95" customHeight="1" x14ac:dyDescent="0.2">
      <c r="A49" s="510" t="s">
        <v>325</v>
      </c>
      <c r="B49" s="511"/>
      <c r="C49" s="511"/>
      <c r="D49" s="66"/>
      <c r="E49" s="82"/>
      <c r="F49" s="75"/>
      <c r="G49" s="83"/>
      <c r="I49" s="76"/>
    </row>
    <row r="50" spans="1:12" ht="4.45" customHeight="1" x14ac:dyDescent="0.2">
      <c r="A50" s="70"/>
      <c r="B50" s="71"/>
      <c r="C50" s="72"/>
      <c r="D50" s="93"/>
      <c r="E50" s="82"/>
      <c r="F50" s="75"/>
      <c r="G50" s="70"/>
      <c r="I50" s="76"/>
      <c r="K50" s="180"/>
    </row>
    <row r="51" spans="1:12" ht="19.45" customHeight="1" x14ac:dyDescent="0.2">
      <c r="A51" s="301" t="s">
        <v>320</v>
      </c>
      <c r="B51" s="512" t="s">
        <v>187</v>
      </c>
      <c r="C51" s="513"/>
      <c r="D51" s="24"/>
      <c r="E51" s="74"/>
      <c r="F51" s="75" t="s">
        <v>6</v>
      </c>
      <c r="G51" s="83"/>
      <c r="I51" s="76"/>
    </row>
    <row r="52" spans="1:12" ht="10.7" x14ac:dyDescent="0.2">
      <c r="A52" s="90"/>
      <c r="B52" s="63"/>
      <c r="F52" s="75"/>
      <c r="G52" s="70"/>
      <c r="I52" s="76"/>
    </row>
    <row r="53" spans="1:12" ht="50.65" customHeight="1" x14ac:dyDescent="0.2">
      <c r="A53" s="70"/>
      <c r="B53" s="506" t="s">
        <v>321</v>
      </c>
      <c r="C53" s="506"/>
      <c r="D53" s="265"/>
      <c r="E53" s="257">
        <f>E46+D51</f>
        <v>22</v>
      </c>
      <c r="F53" s="87" t="s">
        <v>6</v>
      </c>
      <c r="G53" s="507" t="s">
        <v>104</v>
      </c>
      <c r="H53" s="508"/>
      <c r="I53" s="89" t="s">
        <v>317</v>
      </c>
      <c r="J53" s="448"/>
    </row>
    <row r="54" spans="1:12" ht="10.7" x14ac:dyDescent="0.2">
      <c r="A54" s="77"/>
      <c r="B54" s="99"/>
      <c r="C54" s="100"/>
      <c r="D54" s="101"/>
      <c r="E54" s="101"/>
      <c r="F54" s="99"/>
      <c r="G54" s="77"/>
      <c r="H54" s="99"/>
      <c r="I54" s="39"/>
      <c r="J54" s="449"/>
    </row>
    <row r="55" spans="1:12" ht="7.5" customHeight="1" x14ac:dyDescent="0.2">
      <c r="C55" s="59"/>
    </row>
    <row r="56" spans="1:12" ht="13.55" customHeight="1" x14ac:dyDescent="0.2">
      <c r="A56" s="247" t="s">
        <v>357</v>
      </c>
      <c r="B56" s="247"/>
      <c r="C56" s="251"/>
      <c r="D56" s="252"/>
      <c r="E56" s="252"/>
      <c r="F56" s="253"/>
      <c r="G56" s="253"/>
      <c r="H56" s="253"/>
      <c r="I56" s="248"/>
    </row>
    <row r="57" spans="1:12" ht="13.55" customHeight="1" x14ac:dyDescent="0.2">
      <c r="A57" s="59" t="s">
        <v>254</v>
      </c>
      <c r="B57" s="59"/>
    </row>
    <row r="58" spans="1:12" s="180" customFormat="1" ht="24.95" customHeight="1" x14ac:dyDescent="0.2">
      <c r="A58" s="509" t="s">
        <v>326</v>
      </c>
      <c r="B58" s="509"/>
      <c r="C58" s="509"/>
      <c r="D58" s="195"/>
      <c r="E58" s="196" t="s">
        <v>44</v>
      </c>
      <c r="F58" s="197"/>
      <c r="G58" s="197"/>
      <c r="H58" s="197"/>
      <c r="I58" s="198"/>
      <c r="K58" s="5"/>
      <c r="L58" s="5"/>
    </row>
    <row r="59" spans="1:12" ht="13.55" customHeight="1" x14ac:dyDescent="0.2">
      <c r="A59" s="59" t="s">
        <v>331</v>
      </c>
      <c r="B59" s="59"/>
      <c r="D59" s="102"/>
      <c r="E59" s="102"/>
    </row>
    <row r="60" spans="1:12" s="180" customFormat="1" ht="24.95" customHeight="1" x14ac:dyDescent="0.2">
      <c r="A60" s="509" t="s">
        <v>370</v>
      </c>
      <c r="B60" s="509"/>
      <c r="C60" s="509"/>
      <c r="D60" s="198"/>
      <c r="E60" s="196" t="s">
        <v>44</v>
      </c>
      <c r="F60" s="197"/>
      <c r="G60" s="197"/>
      <c r="H60" s="197"/>
      <c r="I60" s="198"/>
      <c r="K60" s="5"/>
      <c r="L60" s="5"/>
    </row>
    <row r="61" spans="1:12" ht="6.25" customHeight="1" x14ac:dyDescent="0.2">
      <c r="A61" s="63"/>
      <c r="B61" s="63"/>
    </row>
    <row r="62" spans="1:12" ht="13.55" customHeight="1" x14ac:dyDescent="0.2">
      <c r="A62" s="10" t="s">
        <v>47</v>
      </c>
      <c r="B62" s="10"/>
    </row>
    <row r="63" spans="1:12" ht="29.95" customHeight="1" x14ac:dyDescent="0.2">
      <c r="A63" s="497" t="s">
        <v>48</v>
      </c>
      <c r="B63" s="497"/>
      <c r="C63" s="497"/>
      <c r="D63" s="497"/>
      <c r="E63" s="497"/>
      <c r="F63" s="497"/>
      <c r="G63" s="497"/>
      <c r="H63" s="497"/>
      <c r="I63" s="497"/>
    </row>
    <row r="64" spans="1:12" ht="50.1" customHeight="1" x14ac:dyDescent="0.2">
      <c r="A64" s="498" t="s">
        <v>46</v>
      </c>
      <c r="B64" s="498"/>
      <c r="C64" s="498"/>
      <c r="D64" s="498"/>
      <c r="E64" s="498"/>
      <c r="F64" s="498"/>
      <c r="G64" s="498"/>
      <c r="H64" s="498"/>
      <c r="I64" s="498"/>
    </row>
    <row r="68" spans="4:8" ht="13.55" customHeight="1" x14ac:dyDescent="0.2">
      <c r="D68" s="104"/>
      <c r="E68" s="104"/>
      <c r="F68" s="5"/>
      <c r="G68" s="5"/>
      <c r="H68" s="5"/>
    </row>
    <row r="69" spans="4:8" ht="13.55" customHeight="1" x14ac:dyDescent="0.2">
      <c r="D69" s="104"/>
      <c r="E69" s="104"/>
      <c r="F69" s="5"/>
      <c r="G69" s="5"/>
      <c r="H69" s="5"/>
    </row>
    <row r="70" spans="4:8" ht="13.55" customHeight="1" x14ac:dyDescent="0.2">
      <c r="D70" s="104"/>
      <c r="E70" s="104"/>
      <c r="F70" s="5"/>
      <c r="G70" s="5"/>
      <c r="H70" s="5"/>
    </row>
  </sheetData>
  <sheetProtection selectLockedCells="1"/>
  <mergeCells count="35">
    <mergeCell ref="A1:B1"/>
    <mergeCell ref="A2:B2"/>
    <mergeCell ref="D7:I8"/>
    <mergeCell ref="D9:I9"/>
    <mergeCell ref="A11:H11"/>
    <mergeCell ref="G12:I12"/>
    <mergeCell ref="A13:C13"/>
    <mergeCell ref="G13:H13"/>
    <mergeCell ref="B15:C15"/>
    <mergeCell ref="G17:H17"/>
    <mergeCell ref="A40:C40"/>
    <mergeCell ref="B46:D46"/>
    <mergeCell ref="G35:I35"/>
    <mergeCell ref="B38:C38"/>
    <mergeCell ref="A20:C20"/>
    <mergeCell ref="G22:I22"/>
    <mergeCell ref="A31:C31"/>
    <mergeCell ref="G33:I33"/>
    <mergeCell ref="G34:I34"/>
    <mergeCell ref="G23:I23"/>
    <mergeCell ref="G24:I24"/>
    <mergeCell ref="B25:C25"/>
    <mergeCell ref="G25:I25"/>
    <mergeCell ref="A63:I63"/>
    <mergeCell ref="A64:I64"/>
    <mergeCell ref="G46:H46"/>
    <mergeCell ref="G44:I44"/>
    <mergeCell ref="B42:C42"/>
    <mergeCell ref="B53:C53"/>
    <mergeCell ref="G53:H53"/>
    <mergeCell ref="B43:C43"/>
    <mergeCell ref="A58:C58"/>
    <mergeCell ref="A60:C60"/>
    <mergeCell ref="A49:C49"/>
    <mergeCell ref="B51:C51"/>
  </mergeCells>
  <conditionalFormatting sqref="D15">
    <cfRule type="cellIs" dxfId="2" priority="1" stopIfTrue="1" operator="greaterThan">
      <formula>$E$17</formula>
    </cfRule>
  </conditionalFormatting>
  <dataValidations count="1">
    <dataValidation type="whole" operator="lessThanOrEqual" allowBlank="1" showInputMessage="1" showErrorMessage="1" error="Maximale Dauer 120 KT -&gt; Eingabe korrigieren" sqref="D15">
      <formula1>120</formula1>
    </dataValidation>
  </dataValidation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rowBreaks count="1" manualBreakCount="1">
    <brk id="39"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pageSetUpPr fitToPage="1"/>
  </sheetPr>
  <dimension ref="A1:U68"/>
  <sheetViews>
    <sheetView view="pageBreakPreview" zoomScaleNormal="120" zoomScaleSheetLayoutView="100" workbookViewId="0">
      <selection activeCell="D7" sqref="D7:I8"/>
    </sheetView>
  </sheetViews>
  <sheetFormatPr baseColWidth="10" defaultColWidth="11.375" defaultRowHeight="13.55" customHeight="1" x14ac:dyDescent="0.2"/>
  <cols>
    <col min="1" max="1" width="5.6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0" width="54.375" style="5" customWidth="1"/>
    <col min="11" max="16384" width="11.375" style="5"/>
  </cols>
  <sheetData>
    <row r="1" spans="1:12" ht="24.95" customHeight="1" x14ac:dyDescent="0.2">
      <c r="A1" s="479" t="s">
        <v>101</v>
      </c>
      <c r="B1" s="479"/>
      <c r="C1" s="229" t="s">
        <v>106</v>
      </c>
      <c r="G1" s="407"/>
      <c r="I1" s="406"/>
    </row>
    <row r="2" spans="1:12" ht="24.95" customHeight="1" x14ac:dyDescent="0.2">
      <c r="A2" s="479" t="s">
        <v>102</v>
      </c>
      <c r="B2" s="479"/>
      <c r="C2" s="229" t="s">
        <v>190</v>
      </c>
    </row>
    <row r="3" spans="1:12" ht="24.95" customHeight="1" x14ac:dyDescent="0.2">
      <c r="C3" s="229" t="s">
        <v>105</v>
      </c>
    </row>
    <row r="5" spans="1:12" s="57" customFormat="1" ht="18.75" customHeight="1" x14ac:dyDescent="0.2">
      <c r="A5" s="279" t="s">
        <v>175</v>
      </c>
      <c r="B5" s="58"/>
      <c r="C5" s="61"/>
      <c r="D5" s="62"/>
      <c r="E5" s="62"/>
      <c r="F5" s="58"/>
      <c r="G5" s="58"/>
      <c r="H5" s="58"/>
    </row>
    <row r="7" spans="1:12" ht="13.55" customHeight="1" x14ac:dyDescent="0.2">
      <c r="A7" s="4"/>
      <c r="B7" s="64" t="s">
        <v>33</v>
      </c>
      <c r="C7" s="64"/>
      <c r="D7" s="528" t="str">
        <f>Unterfertigung!$C$8</f>
        <v>AN / Affidatario</v>
      </c>
      <c r="E7" s="529"/>
      <c r="F7" s="529"/>
      <c r="G7" s="529"/>
      <c r="H7" s="529"/>
      <c r="I7" s="530"/>
    </row>
    <row r="8" spans="1:12" ht="13.55" customHeight="1" x14ac:dyDescent="0.2">
      <c r="A8" s="6"/>
      <c r="B8" s="64" t="s">
        <v>34</v>
      </c>
      <c r="C8" s="64"/>
      <c r="D8" s="531"/>
      <c r="E8" s="532"/>
      <c r="F8" s="532"/>
      <c r="G8" s="532"/>
      <c r="H8" s="532"/>
      <c r="I8" s="533"/>
    </row>
    <row r="9" spans="1:12" ht="13.55" customHeight="1" x14ac:dyDescent="0.2">
      <c r="A9" s="7"/>
      <c r="B9" s="64" t="s">
        <v>35</v>
      </c>
      <c r="C9" s="64"/>
      <c r="D9" s="489" t="s">
        <v>45</v>
      </c>
      <c r="E9" s="490"/>
      <c r="F9" s="490"/>
      <c r="G9" s="490"/>
      <c r="H9" s="490"/>
      <c r="I9" s="491"/>
    </row>
    <row r="10" spans="1:12" ht="31.2" customHeight="1" x14ac:dyDescent="0.2"/>
    <row r="11" spans="1:12" s="9" customFormat="1" ht="92.15" customHeight="1" x14ac:dyDescent="0.2">
      <c r="A11" s="537" t="s">
        <v>337</v>
      </c>
      <c r="B11" s="537"/>
      <c r="C11" s="537"/>
      <c r="D11" s="537"/>
      <c r="E11" s="537"/>
      <c r="F11" s="537"/>
      <c r="G11" s="537"/>
      <c r="H11" s="537"/>
      <c r="I11" s="65"/>
    </row>
    <row r="12" spans="1:12" ht="15" customHeight="1" x14ac:dyDescent="0.2">
      <c r="A12" s="99"/>
      <c r="B12" s="99"/>
      <c r="C12" s="38"/>
      <c r="D12" s="101"/>
      <c r="E12" s="101"/>
      <c r="F12" s="99"/>
      <c r="G12" s="522" t="s">
        <v>76</v>
      </c>
      <c r="H12" s="523"/>
      <c r="I12" s="524"/>
    </row>
    <row r="13" spans="1:12" s="212" customFormat="1" ht="24.95" customHeight="1" x14ac:dyDescent="0.2">
      <c r="A13" s="510" t="s">
        <v>327</v>
      </c>
      <c r="B13" s="525"/>
      <c r="C13" s="525"/>
      <c r="D13" s="209"/>
      <c r="E13" s="210"/>
      <c r="F13" s="211"/>
      <c r="G13" s="499"/>
      <c r="H13" s="500"/>
      <c r="I13" s="69"/>
    </row>
    <row r="14" spans="1:12" ht="4.45" customHeight="1" x14ac:dyDescent="0.2">
      <c r="A14" s="70"/>
      <c r="B14" s="71"/>
      <c r="C14" s="72"/>
      <c r="D14" s="73"/>
      <c r="E14" s="74"/>
      <c r="F14" s="75"/>
      <c r="G14" s="70"/>
      <c r="H14" s="71"/>
      <c r="I14" s="76"/>
    </row>
    <row r="15" spans="1:12" ht="39.950000000000003" customHeight="1" x14ac:dyDescent="0.2">
      <c r="A15" s="412" t="s">
        <v>365</v>
      </c>
      <c r="B15" s="547" t="s">
        <v>329</v>
      </c>
      <c r="C15" s="548"/>
      <c r="D15" s="94">
        <f>'VT1-Blatt 1.1'!E46</f>
        <v>22</v>
      </c>
      <c r="E15" s="74"/>
      <c r="F15" s="75" t="s">
        <v>6</v>
      </c>
      <c r="G15" s="501" t="s">
        <v>319</v>
      </c>
      <c r="H15" s="502"/>
      <c r="I15" s="503"/>
    </row>
    <row r="16" spans="1:12" ht="29.95" customHeight="1" x14ac:dyDescent="0.2">
      <c r="A16" s="77" t="s">
        <v>366</v>
      </c>
      <c r="B16" s="526" t="s">
        <v>367</v>
      </c>
      <c r="C16" s="527"/>
      <c r="D16" s="24"/>
      <c r="E16" s="74"/>
      <c r="F16" s="75" t="s">
        <v>6</v>
      </c>
      <c r="G16" s="78"/>
      <c r="H16" s="79"/>
      <c r="I16" s="80"/>
      <c r="K16" s="421">
        <v>41400</v>
      </c>
      <c r="L16" s="421">
        <v>41400</v>
      </c>
    </row>
    <row r="17" spans="1:21" ht="10.7" x14ac:dyDescent="0.2">
      <c r="A17" s="70"/>
      <c r="B17" s="72"/>
      <c r="C17" s="72"/>
      <c r="D17" s="81"/>
      <c r="E17" s="82"/>
      <c r="F17" s="75"/>
      <c r="G17" s="83"/>
      <c r="H17" s="71"/>
      <c r="I17" s="76"/>
    </row>
    <row r="18" spans="1:21" ht="24.95" customHeight="1" x14ac:dyDescent="0.2">
      <c r="A18" s="84"/>
      <c r="B18" s="85" t="s">
        <v>328</v>
      </c>
      <c r="C18" s="85"/>
      <c r="D18" s="86"/>
      <c r="E18" s="257">
        <f>D15+D16</f>
        <v>22</v>
      </c>
      <c r="F18" s="87" t="s">
        <v>6</v>
      </c>
      <c r="G18" s="507" t="s">
        <v>104</v>
      </c>
      <c r="H18" s="508"/>
      <c r="I18" s="89" t="s">
        <v>318</v>
      </c>
    </row>
    <row r="19" spans="1:21" ht="10.7" x14ac:dyDescent="0.2">
      <c r="A19" s="70"/>
      <c r="B19" s="71"/>
      <c r="C19" s="72"/>
      <c r="D19" s="82"/>
      <c r="E19" s="82"/>
      <c r="F19" s="75"/>
      <c r="G19" s="70"/>
      <c r="I19" s="76"/>
    </row>
    <row r="20" spans="1:21" ht="10.7" x14ac:dyDescent="0.2">
      <c r="A20" s="90"/>
      <c r="B20" s="91"/>
      <c r="C20" s="12"/>
      <c r="D20" s="66"/>
      <c r="E20" s="74"/>
      <c r="F20" s="75"/>
      <c r="G20" s="78"/>
      <c r="H20" s="79"/>
      <c r="I20" s="80"/>
    </row>
    <row r="21" spans="1:21" ht="35.65" customHeight="1" x14ac:dyDescent="0.2">
      <c r="A21" s="517" t="s">
        <v>339</v>
      </c>
      <c r="B21" s="518"/>
      <c r="C21" s="518"/>
      <c r="D21" s="73"/>
      <c r="E21" s="74"/>
      <c r="F21" s="75"/>
      <c r="G21" s="78"/>
      <c r="H21" s="79"/>
      <c r="I21" s="80"/>
    </row>
    <row r="22" spans="1:21" ht="4.45" customHeight="1" x14ac:dyDescent="0.2">
      <c r="A22" s="70"/>
      <c r="B22" s="71"/>
      <c r="C22" s="72"/>
      <c r="D22" s="93"/>
      <c r="E22" s="74"/>
      <c r="F22" s="75"/>
      <c r="G22" s="78"/>
      <c r="H22" s="79"/>
      <c r="I22" s="80"/>
    </row>
    <row r="23" spans="1:21" ht="24.95" customHeight="1" x14ac:dyDescent="0.2">
      <c r="A23" s="70" t="s">
        <v>229</v>
      </c>
      <c r="B23" s="72" t="s">
        <v>37</v>
      </c>
      <c r="C23" s="72"/>
      <c r="D23" s="94">
        <f>'VT1-Blatt 1.4'!F104</f>
        <v>7</v>
      </c>
      <c r="E23" s="74"/>
      <c r="F23" s="75" t="s">
        <v>6</v>
      </c>
      <c r="G23" s="501" t="s">
        <v>228</v>
      </c>
      <c r="H23" s="502"/>
      <c r="I23" s="503"/>
    </row>
    <row r="24" spans="1:21" ht="24.95" customHeight="1" x14ac:dyDescent="0.2">
      <c r="A24" s="70" t="s">
        <v>230</v>
      </c>
      <c r="B24" s="72" t="s">
        <v>38</v>
      </c>
      <c r="C24" s="72"/>
      <c r="D24" s="94">
        <f>'VT1-Blatt 1.4'!F109</f>
        <v>9</v>
      </c>
      <c r="E24" s="74"/>
      <c r="F24" s="75" t="s">
        <v>6</v>
      </c>
      <c r="G24" s="501" t="s">
        <v>228</v>
      </c>
      <c r="H24" s="502"/>
      <c r="I24" s="503"/>
      <c r="U24" s="95"/>
    </row>
    <row r="25" spans="1:21" ht="24.95" customHeight="1" x14ac:dyDescent="0.2">
      <c r="A25" s="70" t="s">
        <v>231</v>
      </c>
      <c r="B25" s="72" t="s">
        <v>39</v>
      </c>
      <c r="C25" s="72"/>
      <c r="D25" s="94">
        <f>'VT1-Blatt 1.4'!F117</f>
        <v>1</v>
      </c>
      <c r="E25" s="74"/>
      <c r="F25" s="75" t="s">
        <v>6</v>
      </c>
      <c r="G25" s="501" t="s">
        <v>228</v>
      </c>
      <c r="H25" s="502"/>
      <c r="I25" s="503"/>
      <c r="U25" s="96"/>
    </row>
    <row r="26" spans="1:21" ht="39.950000000000003" customHeight="1" x14ac:dyDescent="0.2">
      <c r="A26" s="70" t="s">
        <v>232</v>
      </c>
      <c r="B26" s="549" t="s">
        <v>342</v>
      </c>
      <c r="C26" s="550"/>
      <c r="D26" s="94">
        <f>'VT1-Blatt 1.4'!F128</f>
        <v>0</v>
      </c>
      <c r="E26" s="74"/>
      <c r="F26" s="75" t="s">
        <v>6</v>
      </c>
      <c r="G26" s="501" t="s">
        <v>228</v>
      </c>
      <c r="H26" s="502"/>
      <c r="I26" s="503"/>
      <c r="U26" s="96"/>
    </row>
    <row r="27" spans="1:21" ht="19.45" customHeight="1" x14ac:dyDescent="0.2">
      <c r="A27" s="77"/>
      <c r="B27" s="97" t="s">
        <v>233</v>
      </c>
      <c r="C27" s="430"/>
      <c r="D27" s="255">
        <f>SUM(D23:D26)</f>
        <v>17</v>
      </c>
      <c r="E27" s="74"/>
      <c r="F27" s="75" t="s">
        <v>6</v>
      </c>
      <c r="G27" s="83"/>
      <c r="H27" s="71"/>
      <c r="I27" s="76"/>
    </row>
    <row r="28" spans="1:21" ht="10.7" x14ac:dyDescent="0.2">
      <c r="A28" s="70"/>
      <c r="B28" s="72"/>
      <c r="C28" s="72"/>
      <c r="D28" s="43"/>
      <c r="E28" s="82"/>
      <c r="F28" s="75"/>
      <c r="G28" s="83"/>
      <c r="I28" s="76"/>
    </row>
    <row r="29" spans="1:21" ht="19.45" customHeight="1" x14ac:dyDescent="0.2">
      <c r="A29" s="84"/>
      <c r="B29" s="418" t="s">
        <v>234</v>
      </c>
      <c r="C29" s="419"/>
      <c r="D29" s="86"/>
      <c r="E29" s="255">
        <f>D27+E18</f>
        <v>39</v>
      </c>
      <c r="F29" s="188" t="s">
        <v>6</v>
      </c>
      <c r="G29" s="88"/>
      <c r="H29" s="98"/>
      <c r="I29" s="89"/>
    </row>
    <row r="30" spans="1:21" ht="10.7" x14ac:dyDescent="0.2">
      <c r="A30" s="70"/>
      <c r="B30" s="71"/>
      <c r="C30" s="72"/>
      <c r="D30" s="101"/>
      <c r="E30" s="101"/>
      <c r="F30" s="126"/>
      <c r="G30" s="77"/>
      <c r="H30" s="99"/>
      <c r="I30" s="39"/>
    </row>
    <row r="31" spans="1:21" ht="24.95" customHeight="1" x14ac:dyDescent="0.2">
      <c r="A31" s="546" t="s">
        <v>338</v>
      </c>
      <c r="B31" s="514"/>
      <c r="C31" s="514"/>
      <c r="D31" s="515"/>
      <c r="E31" s="82"/>
      <c r="F31" s="75"/>
      <c r="G31" s="83"/>
      <c r="I31" s="76"/>
    </row>
    <row r="32" spans="1:21" ht="4.45" customHeight="1" x14ac:dyDescent="0.2">
      <c r="A32" s="70"/>
      <c r="B32" s="71"/>
      <c r="C32" s="72"/>
      <c r="D32" s="93"/>
      <c r="E32" s="82"/>
      <c r="F32" s="75"/>
      <c r="G32" s="70"/>
      <c r="I32" s="76"/>
    </row>
    <row r="33" spans="1:21" ht="32.799999999999997" customHeight="1" x14ac:dyDescent="0.2">
      <c r="A33" s="70" t="s">
        <v>345</v>
      </c>
      <c r="B33" s="504" t="s">
        <v>358</v>
      </c>
      <c r="C33" s="505"/>
      <c r="D33" s="24"/>
      <c r="E33" s="74"/>
      <c r="F33" s="75" t="s">
        <v>6</v>
      </c>
      <c r="G33" s="187"/>
      <c r="I33" s="76"/>
      <c r="J33" s="266"/>
    </row>
    <row r="34" spans="1:21" ht="24.95" customHeight="1" x14ac:dyDescent="0.2">
      <c r="A34" s="70" t="s">
        <v>346</v>
      </c>
      <c r="B34" s="504" t="s">
        <v>347</v>
      </c>
      <c r="C34" s="505"/>
      <c r="D34" s="24"/>
      <c r="E34" s="74"/>
      <c r="F34" s="75" t="s">
        <v>6</v>
      </c>
      <c r="G34" s="187"/>
      <c r="I34" s="76"/>
      <c r="J34" s="266"/>
    </row>
    <row r="35" spans="1:21" ht="24.95" customHeight="1" x14ac:dyDescent="0.2">
      <c r="A35" s="301" t="s">
        <v>235</v>
      </c>
      <c r="B35" s="72" t="s">
        <v>189</v>
      </c>
      <c r="C35" s="72"/>
      <c r="D35" s="24"/>
      <c r="E35" s="74"/>
      <c r="F35" s="75" t="s">
        <v>6</v>
      </c>
      <c r="G35" s="501"/>
      <c r="H35" s="502"/>
      <c r="I35" s="503"/>
      <c r="U35" s="96"/>
    </row>
    <row r="36" spans="1:21" ht="10.7" x14ac:dyDescent="0.2">
      <c r="A36" s="90"/>
      <c r="B36" s="91"/>
      <c r="C36" s="12"/>
      <c r="D36" s="82"/>
      <c r="E36" s="82"/>
      <c r="F36" s="75"/>
      <c r="G36" s="78"/>
      <c r="H36" s="79"/>
      <c r="I36" s="80"/>
      <c r="J36" s="43"/>
      <c r="K36" s="43"/>
    </row>
    <row r="37" spans="1:21" ht="39.950000000000003" customHeight="1" x14ac:dyDescent="0.2">
      <c r="A37" s="70"/>
      <c r="B37" s="541" t="s">
        <v>401</v>
      </c>
      <c r="C37" s="541"/>
      <c r="D37" s="82"/>
      <c r="E37" s="255">
        <f>E29+D33+D34+D35</f>
        <v>39</v>
      </c>
      <c r="F37" s="75" t="s">
        <v>6</v>
      </c>
      <c r="G37" s="544"/>
      <c r="H37" s="520"/>
      <c r="I37" s="294"/>
    </row>
    <row r="38" spans="1:21" ht="10.7" x14ac:dyDescent="0.2">
      <c r="A38" s="70"/>
      <c r="B38" s="71"/>
      <c r="C38" s="179"/>
      <c r="D38" s="82"/>
      <c r="E38" s="82"/>
      <c r="F38" s="71"/>
      <c r="G38" s="70"/>
      <c r="H38" s="71"/>
      <c r="I38" s="76"/>
    </row>
    <row r="39" spans="1:21" ht="10.7" x14ac:dyDescent="0.2">
      <c r="A39" s="91"/>
      <c r="B39" s="91"/>
      <c r="C39" s="450"/>
      <c r="D39" s="285"/>
      <c r="E39" s="285"/>
      <c r="F39" s="91"/>
      <c r="G39" s="91"/>
      <c r="H39" s="91"/>
      <c r="I39" s="451"/>
    </row>
    <row r="40" spans="1:21" ht="34.950000000000003" customHeight="1" x14ac:dyDescent="0.2">
      <c r="A40" s="542" t="s">
        <v>356</v>
      </c>
      <c r="B40" s="541"/>
      <c r="C40" s="541"/>
      <c r="D40" s="543"/>
      <c r="E40" s="82"/>
      <c r="F40" s="75"/>
      <c r="G40" s="83"/>
      <c r="I40" s="76"/>
    </row>
    <row r="41" spans="1:21" ht="4.45" customHeight="1" x14ac:dyDescent="0.2">
      <c r="A41" s="70"/>
      <c r="B41" s="71"/>
      <c r="C41" s="72"/>
      <c r="D41" s="93"/>
      <c r="E41" s="82"/>
      <c r="F41" s="75"/>
      <c r="G41" s="70"/>
      <c r="I41" s="76"/>
    </row>
    <row r="42" spans="1:21" ht="45.65" customHeight="1" x14ac:dyDescent="0.2">
      <c r="A42" s="301" t="s">
        <v>256</v>
      </c>
      <c r="B42" s="504" t="s">
        <v>355</v>
      </c>
      <c r="C42" s="545"/>
      <c r="D42" s="24"/>
      <c r="E42" s="74"/>
      <c r="F42" s="75" t="s">
        <v>6</v>
      </c>
      <c r="G42" s="187"/>
      <c r="I42" s="76"/>
    </row>
    <row r="43" spans="1:21" ht="10.7" x14ac:dyDescent="0.2">
      <c r="A43" s="90"/>
      <c r="B43" s="91"/>
      <c r="C43" s="12"/>
      <c r="D43" s="82"/>
      <c r="E43" s="82"/>
      <c r="F43" s="75"/>
      <c r="G43" s="78"/>
      <c r="H43" s="79"/>
      <c r="I43" s="80"/>
      <c r="J43" s="43"/>
      <c r="K43" s="43"/>
    </row>
    <row r="44" spans="1:21" ht="39.950000000000003" customHeight="1" x14ac:dyDescent="0.2">
      <c r="A44" s="70"/>
      <c r="B44" s="541" t="s">
        <v>402</v>
      </c>
      <c r="C44" s="541"/>
      <c r="D44" s="543"/>
      <c r="E44" s="255">
        <f>E37+D42</f>
        <v>39</v>
      </c>
      <c r="F44" s="75" t="s">
        <v>6</v>
      </c>
      <c r="G44" s="544"/>
      <c r="H44" s="520"/>
      <c r="I44" s="294"/>
      <c r="J44" s="538"/>
      <c r="K44" s="538"/>
    </row>
    <row r="45" spans="1:21" ht="10.7" x14ac:dyDescent="0.2">
      <c r="A45" s="77"/>
      <c r="B45" s="99"/>
      <c r="C45" s="100"/>
      <c r="D45" s="101"/>
      <c r="E45" s="101"/>
      <c r="F45" s="99"/>
      <c r="G45" s="77"/>
      <c r="H45" s="99"/>
      <c r="I45" s="39"/>
    </row>
    <row r="46" spans="1:21" ht="10.7" x14ac:dyDescent="0.2">
      <c r="A46" s="70"/>
      <c r="B46" s="71"/>
      <c r="C46" s="179"/>
      <c r="D46" s="82"/>
      <c r="E46" s="82"/>
      <c r="F46" s="71"/>
      <c r="G46" s="70"/>
      <c r="H46" s="71"/>
      <c r="I46" s="76"/>
    </row>
    <row r="47" spans="1:21" ht="24.95" customHeight="1" x14ac:dyDescent="0.2">
      <c r="A47" s="510" t="s">
        <v>330</v>
      </c>
      <c r="B47" s="511"/>
      <c r="C47" s="511"/>
      <c r="D47" s="66"/>
      <c r="E47" s="82"/>
      <c r="F47" s="75"/>
      <c r="G47" s="83"/>
      <c r="I47" s="76"/>
    </row>
    <row r="48" spans="1:21" ht="4.45" customHeight="1" x14ac:dyDescent="0.2">
      <c r="A48" s="70"/>
      <c r="B48" s="71"/>
      <c r="C48" s="72"/>
      <c r="D48" s="93"/>
      <c r="E48" s="82"/>
      <c r="F48" s="75"/>
      <c r="G48" s="70"/>
      <c r="I48" s="76"/>
    </row>
    <row r="49" spans="1:12" ht="19.45" customHeight="1" x14ac:dyDescent="0.2">
      <c r="A49" s="301" t="s">
        <v>257</v>
      </c>
      <c r="B49" s="512" t="s">
        <v>187</v>
      </c>
      <c r="C49" s="513"/>
      <c r="D49" s="24"/>
      <c r="E49" s="74"/>
      <c r="F49" s="75" t="s">
        <v>6</v>
      </c>
      <c r="G49" s="83"/>
      <c r="I49" s="76"/>
    </row>
    <row r="50" spans="1:12" ht="10.7" x14ac:dyDescent="0.2">
      <c r="A50" s="90"/>
      <c r="B50" s="63"/>
      <c r="F50" s="75"/>
      <c r="G50" s="70"/>
      <c r="I50" s="76"/>
    </row>
    <row r="51" spans="1:12" ht="39.950000000000003" customHeight="1" x14ac:dyDescent="0.2">
      <c r="A51" s="70"/>
      <c r="B51" s="551" t="s">
        <v>403</v>
      </c>
      <c r="C51" s="551"/>
      <c r="D51" s="552"/>
      <c r="E51" s="257">
        <f>E44+D49</f>
        <v>39</v>
      </c>
      <c r="F51" s="87" t="s">
        <v>6</v>
      </c>
      <c r="G51" s="507" t="s">
        <v>104</v>
      </c>
      <c r="H51" s="508"/>
      <c r="I51" s="89" t="s">
        <v>332</v>
      </c>
      <c r="J51" s="506"/>
      <c r="K51" s="516"/>
    </row>
    <row r="52" spans="1:12" ht="10.7" x14ac:dyDescent="0.2">
      <c r="A52" s="77"/>
      <c r="B52" s="99"/>
      <c r="C52" s="100"/>
      <c r="D52" s="101"/>
      <c r="E52" s="101"/>
      <c r="F52" s="99"/>
      <c r="G52" s="77"/>
      <c r="H52" s="99"/>
      <c r="I52" s="39"/>
      <c r="J52" s="539"/>
      <c r="K52" s="539"/>
      <c r="L52" s="540"/>
    </row>
    <row r="53" spans="1:12" ht="7.5" customHeight="1" x14ac:dyDescent="0.2">
      <c r="C53" s="59"/>
    </row>
    <row r="54" spans="1:12" ht="13.55" customHeight="1" x14ac:dyDescent="0.2">
      <c r="A54" s="247" t="s">
        <v>357</v>
      </c>
      <c r="B54" s="247"/>
      <c r="C54" s="251"/>
      <c r="D54" s="252"/>
      <c r="E54" s="252"/>
      <c r="F54" s="253"/>
      <c r="G54" s="253"/>
      <c r="H54" s="253"/>
      <c r="I54" s="248"/>
    </row>
    <row r="55" spans="1:12" ht="13.55" customHeight="1" x14ac:dyDescent="0.2">
      <c r="A55" s="59" t="s">
        <v>333</v>
      </c>
      <c r="B55" s="59"/>
    </row>
    <row r="56" spans="1:12" s="180" customFormat="1" ht="24.95" customHeight="1" x14ac:dyDescent="0.2">
      <c r="A56" s="509" t="s">
        <v>369</v>
      </c>
      <c r="B56" s="509"/>
      <c r="C56" s="509"/>
      <c r="D56" s="195"/>
      <c r="E56" s="196" t="s">
        <v>44</v>
      </c>
      <c r="F56" s="197"/>
      <c r="G56" s="197"/>
      <c r="H56" s="197"/>
      <c r="I56" s="198"/>
    </row>
    <row r="57" spans="1:12" ht="13.55" customHeight="1" x14ac:dyDescent="0.2">
      <c r="A57" s="59" t="s">
        <v>334</v>
      </c>
      <c r="B57" s="59"/>
      <c r="D57" s="102"/>
      <c r="E57" s="102"/>
    </row>
    <row r="58" spans="1:12" s="180" customFormat="1" ht="24.95" customHeight="1" x14ac:dyDescent="0.2">
      <c r="A58" s="509" t="s">
        <v>576</v>
      </c>
      <c r="B58" s="509"/>
      <c r="C58" s="509"/>
      <c r="D58" s="198"/>
      <c r="E58" s="196" t="s">
        <v>44</v>
      </c>
      <c r="F58" s="197"/>
      <c r="G58" s="197"/>
      <c r="H58" s="197"/>
      <c r="I58" s="198"/>
    </row>
    <row r="59" spans="1:12" ht="6.25" customHeight="1" x14ac:dyDescent="0.2">
      <c r="A59" s="63"/>
      <c r="B59" s="63"/>
    </row>
    <row r="60" spans="1:12" ht="13.55" customHeight="1" x14ac:dyDescent="0.2">
      <c r="A60" s="10" t="s">
        <v>47</v>
      </c>
      <c r="B60" s="10"/>
    </row>
    <row r="61" spans="1:12" ht="29.95" customHeight="1" x14ac:dyDescent="0.2">
      <c r="A61" s="497" t="s">
        <v>48</v>
      </c>
      <c r="B61" s="497"/>
      <c r="C61" s="497"/>
      <c r="D61" s="497"/>
      <c r="E61" s="497"/>
      <c r="F61" s="497"/>
      <c r="G61" s="497"/>
      <c r="H61" s="497"/>
      <c r="I61" s="497"/>
    </row>
    <row r="62" spans="1:12" ht="50.1" customHeight="1" x14ac:dyDescent="0.2">
      <c r="A62" s="498" t="s">
        <v>46</v>
      </c>
      <c r="B62" s="498"/>
      <c r="C62" s="498"/>
      <c r="D62" s="498"/>
      <c r="E62" s="498"/>
      <c r="F62" s="498"/>
      <c r="G62" s="498"/>
      <c r="H62" s="498"/>
      <c r="I62" s="498"/>
    </row>
    <row r="66" spans="4:8" ht="13.55" customHeight="1" x14ac:dyDescent="0.2">
      <c r="D66" s="104"/>
      <c r="E66" s="104"/>
      <c r="F66" s="5"/>
      <c r="G66" s="5"/>
      <c r="H66" s="5"/>
    </row>
    <row r="67" spans="4:8" ht="13.55" customHeight="1" x14ac:dyDescent="0.2">
      <c r="D67" s="104"/>
      <c r="E67" s="104"/>
      <c r="F67" s="5"/>
      <c r="G67" s="5"/>
      <c r="H67" s="5"/>
    </row>
    <row r="68" spans="4:8" ht="13.55" customHeight="1" x14ac:dyDescent="0.2">
      <c r="D68" s="104"/>
      <c r="E68" s="104"/>
      <c r="F68" s="5"/>
      <c r="G68" s="5"/>
      <c r="H68" s="5"/>
    </row>
  </sheetData>
  <sheetProtection selectLockedCells="1"/>
  <mergeCells count="39">
    <mergeCell ref="A62:I62"/>
    <mergeCell ref="A13:C13"/>
    <mergeCell ref="B15:C15"/>
    <mergeCell ref="G13:H13"/>
    <mergeCell ref="A56:C56"/>
    <mergeCell ref="G37:H37"/>
    <mergeCell ref="G23:I23"/>
    <mergeCell ref="G24:I24"/>
    <mergeCell ref="A58:C58"/>
    <mergeCell ref="A61:I61"/>
    <mergeCell ref="B49:C49"/>
    <mergeCell ref="B26:C26"/>
    <mergeCell ref="B16:C16"/>
    <mergeCell ref="B51:D51"/>
    <mergeCell ref="A1:B1"/>
    <mergeCell ref="A2:B2"/>
    <mergeCell ref="A11:H11"/>
    <mergeCell ref="G12:I12"/>
    <mergeCell ref="G44:H44"/>
    <mergeCell ref="G25:I25"/>
    <mergeCell ref="B33:C33"/>
    <mergeCell ref="G18:H18"/>
    <mergeCell ref="D7:I8"/>
    <mergeCell ref="D9:I9"/>
    <mergeCell ref="G15:I15"/>
    <mergeCell ref="G26:I26"/>
    <mergeCell ref="B42:C42"/>
    <mergeCell ref="A31:D31"/>
    <mergeCell ref="B34:C34"/>
    <mergeCell ref="A21:C21"/>
    <mergeCell ref="J44:K44"/>
    <mergeCell ref="J51:K51"/>
    <mergeCell ref="J52:L52"/>
    <mergeCell ref="G35:I35"/>
    <mergeCell ref="B37:C37"/>
    <mergeCell ref="A47:C47"/>
    <mergeCell ref="G51:H51"/>
    <mergeCell ref="A40:D40"/>
    <mergeCell ref="B44:D44"/>
  </mergeCells>
  <phoneticPr fontId="2" type="noConversion"/>
  <dataValidations count="1">
    <dataValidation type="whole" operator="lessThanOrEqual" allowBlank="1" showInputMessage="1" showErrorMessage="1" error="Maximale Dauer 120 KT -&gt; Eingabe korrigieren" sqref="D16">
      <formula1>120</formula1>
    </dataValidation>
  </dataValidation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rowBreaks count="1" manualBreakCount="1">
    <brk id="39"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CFFCC"/>
    <pageSetUpPr fitToPage="1"/>
  </sheetPr>
  <dimension ref="A1:M157"/>
  <sheetViews>
    <sheetView view="pageBreakPreview" zoomScaleNormal="120" zoomScaleSheetLayoutView="108" workbookViewId="0">
      <selection activeCell="C7" sqref="C7:G8"/>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11.375" style="5"/>
    <col min="9" max="9" width="7.25" style="5" customWidth="1"/>
    <col min="10" max="10" width="8.25" style="5" bestFit="1" customWidth="1"/>
    <col min="11" max="11" width="7.375" style="5" bestFit="1" customWidth="1"/>
    <col min="12" max="16384" width="11.375" style="5"/>
  </cols>
  <sheetData>
    <row r="1" spans="1:7" ht="24.95" customHeight="1" x14ac:dyDescent="0.2">
      <c r="A1" s="479" t="s">
        <v>107</v>
      </c>
      <c r="B1" s="479"/>
      <c r="G1" s="408"/>
    </row>
    <row r="2" spans="1:7" ht="24.95" customHeight="1" x14ac:dyDescent="0.2">
      <c r="A2" s="479" t="s">
        <v>191</v>
      </c>
      <c r="B2" s="479"/>
    </row>
    <row r="3" spans="1:7" ht="24.95" customHeight="1" x14ac:dyDescent="0.2">
      <c r="A3" s="229" t="s">
        <v>192</v>
      </c>
      <c r="B3" s="41"/>
    </row>
    <row r="4" spans="1:7" ht="13.55" customHeight="1" x14ac:dyDescent="0.2">
      <c r="A4" s="5"/>
    </row>
    <row r="5" spans="1:7" s="57" customFormat="1" ht="18.75" customHeight="1" x14ac:dyDescent="0.2">
      <c r="A5" s="3" t="s">
        <v>175</v>
      </c>
      <c r="C5" s="56"/>
      <c r="E5" s="58"/>
      <c r="G5" s="58"/>
    </row>
    <row r="6" spans="1:7" ht="13.55" customHeight="1" x14ac:dyDescent="0.2">
      <c r="A6" s="5"/>
    </row>
    <row r="7" spans="1:7" ht="13.55" customHeight="1" x14ac:dyDescent="0.2">
      <c r="A7" s="4" t="s">
        <v>33</v>
      </c>
      <c r="C7" s="528" t="str">
        <f>Unterfertigung!$C$8</f>
        <v>AN / Affidatario</v>
      </c>
      <c r="D7" s="529"/>
      <c r="E7" s="529"/>
      <c r="F7" s="529"/>
      <c r="G7" s="530"/>
    </row>
    <row r="8" spans="1:7" ht="13.55" customHeight="1" x14ac:dyDescent="0.2">
      <c r="A8" s="6" t="s">
        <v>34</v>
      </c>
      <c r="C8" s="531"/>
      <c r="D8" s="532"/>
      <c r="E8" s="532"/>
      <c r="F8" s="532"/>
      <c r="G8" s="533"/>
    </row>
    <row r="9" spans="1:7" ht="13.55" customHeight="1" x14ac:dyDescent="0.2">
      <c r="A9" s="7" t="s">
        <v>35</v>
      </c>
      <c r="C9" s="489" t="s">
        <v>45</v>
      </c>
      <c r="D9" s="490"/>
      <c r="E9" s="490"/>
      <c r="F9" s="490"/>
      <c r="G9" s="491"/>
    </row>
    <row r="10" spans="1:7" ht="33" customHeight="1" x14ac:dyDescent="0.2"/>
    <row r="11" spans="1:7" s="9" customFormat="1" ht="60.25" customHeight="1" x14ac:dyDescent="0.2">
      <c r="A11" s="593" t="s">
        <v>166</v>
      </c>
      <c r="B11" s="593"/>
      <c r="C11" s="593"/>
      <c r="D11" s="590" t="s">
        <v>134</v>
      </c>
      <c r="E11" s="591"/>
      <c r="F11" s="591"/>
      <c r="G11" s="213"/>
    </row>
    <row r="12" spans="1:7" ht="21.05" customHeight="1" x14ac:dyDescent="0.2">
      <c r="A12" s="107"/>
    </row>
    <row r="13" spans="1:7" ht="13.55" customHeight="1" x14ac:dyDescent="0.2">
      <c r="A13" s="10" t="s">
        <v>78</v>
      </c>
    </row>
    <row r="14" spans="1:7" ht="50.1" customHeight="1" x14ac:dyDescent="0.2">
      <c r="A14" s="39"/>
      <c r="B14" s="580" t="s">
        <v>51</v>
      </c>
      <c r="C14" s="580"/>
      <c r="D14" s="580" t="s">
        <v>52</v>
      </c>
      <c r="E14" s="594"/>
      <c r="F14" s="580" t="s">
        <v>53</v>
      </c>
      <c r="G14" s="594"/>
    </row>
    <row r="15" spans="1:7" ht="24.25" customHeight="1" x14ac:dyDescent="0.2">
      <c r="A15" s="108" t="s">
        <v>110</v>
      </c>
      <c r="B15" s="579" t="s">
        <v>56</v>
      </c>
      <c r="C15" s="572"/>
      <c r="D15" s="559">
        <v>28</v>
      </c>
      <c r="E15" s="567"/>
      <c r="F15" s="559" t="s">
        <v>55</v>
      </c>
      <c r="G15" s="567"/>
    </row>
    <row r="16" spans="1:7" ht="13.55" customHeight="1" x14ac:dyDescent="0.2">
      <c r="A16" s="291" t="s">
        <v>485</v>
      </c>
      <c r="B16" s="109">
        <v>66.908600000000007</v>
      </c>
      <c r="C16" s="15" t="s">
        <v>4</v>
      </c>
      <c r="D16" s="403"/>
      <c r="E16" s="15" t="s">
        <v>5</v>
      </c>
      <c r="F16" s="110" t="str">
        <f t="shared" ref="F16:F22" si="0">IF(D16="","",ROUND(ROUND(B16/D16,2),2))</f>
        <v/>
      </c>
      <c r="G16" s="15" t="s">
        <v>6</v>
      </c>
    </row>
    <row r="17" spans="1:7" ht="13.55" customHeight="1" x14ac:dyDescent="0.2">
      <c r="A17" s="13" t="s">
        <v>486</v>
      </c>
      <c r="B17" s="111">
        <v>124.82470000000001</v>
      </c>
      <c r="C17" s="16" t="s">
        <v>4</v>
      </c>
      <c r="D17" s="402"/>
      <c r="E17" s="16" t="s">
        <v>5</v>
      </c>
      <c r="F17" s="112" t="str">
        <f t="shared" si="0"/>
        <v/>
      </c>
      <c r="G17" s="16" t="s">
        <v>6</v>
      </c>
    </row>
    <row r="18" spans="1:7" ht="13.55" customHeight="1" x14ac:dyDescent="0.2">
      <c r="A18" s="13" t="s">
        <v>487</v>
      </c>
      <c r="B18" s="111">
        <v>55.2759</v>
      </c>
      <c r="C18" s="16" t="s">
        <v>4</v>
      </c>
      <c r="D18" s="402"/>
      <c r="E18" s="16" t="s">
        <v>5</v>
      </c>
      <c r="F18" s="112" t="str">
        <f t="shared" si="0"/>
        <v/>
      </c>
      <c r="G18" s="16" t="s">
        <v>6</v>
      </c>
    </row>
    <row r="19" spans="1:7" ht="13.55" customHeight="1" x14ac:dyDescent="0.2">
      <c r="A19" s="13" t="s">
        <v>488</v>
      </c>
      <c r="B19" s="111">
        <v>35.970599999999997</v>
      </c>
      <c r="C19" s="16" t="s">
        <v>4</v>
      </c>
      <c r="D19" s="402"/>
      <c r="E19" s="16" t="s">
        <v>5</v>
      </c>
      <c r="F19" s="112" t="str">
        <f t="shared" si="0"/>
        <v/>
      </c>
      <c r="G19" s="16" t="s">
        <v>6</v>
      </c>
    </row>
    <row r="20" spans="1:7" ht="13.55" customHeight="1" x14ac:dyDescent="0.2">
      <c r="A20" s="13" t="s">
        <v>489</v>
      </c>
      <c r="B20" s="111">
        <v>24.216000000000001</v>
      </c>
      <c r="C20" s="16" t="s">
        <v>4</v>
      </c>
      <c r="D20" s="402"/>
      <c r="E20" s="16" t="s">
        <v>5</v>
      </c>
      <c r="F20" s="112" t="str">
        <f t="shared" si="0"/>
        <v/>
      </c>
      <c r="G20" s="16" t="s">
        <v>6</v>
      </c>
    </row>
    <row r="21" spans="1:7" ht="13.55" customHeight="1" x14ac:dyDescent="0.2">
      <c r="A21" s="13" t="s">
        <v>490</v>
      </c>
      <c r="B21" s="111">
        <v>26.107299999999999</v>
      </c>
      <c r="C21" s="113" t="s">
        <v>4</v>
      </c>
      <c r="D21" s="402"/>
      <c r="E21" s="113" t="s">
        <v>5</v>
      </c>
      <c r="F21" s="112" t="str">
        <f t="shared" si="0"/>
        <v/>
      </c>
      <c r="G21" s="113" t="s">
        <v>6</v>
      </c>
    </row>
    <row r="22" spans="1:7" ht="13.55" customHeight="1" x14ac:dyDescent="0.2">
      <c r="A22" s="14" t="s">
        <v>491</v>
      </c>
      <c r="B22" s="139">
        <v>23.416599999999999</v>
      </c>
      <c r="C22" s="17" t="s">
        <v>4</v>
      </c>
      <c r="D22" s="404"/>
      <c r="E22" s="17" t="s">
        <v>5</v>
      </c>
      <c r="F22" s="115" t="str">
        <f t="shared" si="0"/>
        <v/>
      </c>
      <c r="G22" s="17" t="s">
        <v>6</v>
      </c>
    </row>
    <row r="23" spans="1:7" s="103" customFormat="1" ht="8.1999999999999993" customHeight="1" x14ac:dyDescent="0.2">
      <c r="A23" s="30"/>
      <c r="B23" s="116"/>
      <c r="C23" s="117"/>
      <c r="D23" s="29"/>
      <c r="E23" s="117"/>
      <c r="F23" s="118"/>
      <c r="G23" s="119"/>
    </row>
    <row r="24" spans="1:7" ht="13.55" customHeight="1" x14ac:dyDescent="0.2">
      <c r="A24" s="13" t="s">
        <v>492</v>
      </c>
      <c r="B24" s="111">
        <f>B21*0.5</f>
        <v>13.053649999999999</v>
      </c>
      <c r="C24" s="16" t="s">
        <v>4</v>
      </c>
      <c r="D24" s="402"/>
      <c r="E24" s="16" t="s">
        <v>5</v>
      </c>
      <c r="F24" s="112" t="str">
        <f>IF(D24="","",ROUND(ROUND(B24/D24,2),2))</f>
        <v/>
      </c>
      <c r="G24" s="16" t="s">
        <v>6</v>
      </c>
    </row>
    <row r="25" spans="1:7" ht="13.55" customHeight="1" x14ac:dyDescent="0.2">
      <c r="A25" s="14" t="s">
        <v>493</v>
      </c>
      <c r="B25" s="139">
        <f>B22*0.5</f>
        <v>11.708299999999999</v>
      </c>
      <c r="C25" s="17" t="s">
        <v>4</v>
      </c>
      <c r="D25" s="404"/>
      <c r="E25" s="17" t="s">
        <v>5</v>
      </c>
      <c r="F25" s="115" t="str">
        <f>IF(D25="","",ROUND(ROUND(B25/D25,2),2))</f>
        <v/>
      </c>
      <c r="G25" s="17" t="s">
        <v>6</v>
      </c>
    </row>
    <row r="26" spans="1:7" s="103" customFormat="1" ht="8.1999999999999993" customHeight="1" x14ac:dyDescent="0.2">
      <c r="A26" s="30"/>
      <c r="B26" s="116"/>
      <c r="C26" s="117"/>
      <c r="D26" s="29"/>
      <c r="E26" s="117"/>
      <c r="F26" s="118"/>
      <c r="G26" s="119"/>
    </row>
    <row r="27" spans="1:7" ht="13.55" customHeight="1" x14ac:dyDescent="0.2">
      <c r="A27" s="13" t="s">
        <v>494</v>
      </c>
      <c r="B27" s="111">
        <f>B24</f>
        <v>13.053649999999999</v>
      </c>
      <c r="C27" s="16" t="s">
        <v>4</v>
      </c>
      <c r="D27" s="402"/>
      <c r="E27" s="16" t="s">
        <v>5</v>
      </c>
      <c r="F27" s="112" t="str">
        <f>IF(D27="","",ROUND(ROUND(B27/D27,2),2))</f>
        <v/>
      </c>
      <c r="G27" s="16" t="s">
        <v>6</v>
      </c>
    </row>
    <row r="28" spans="1:7" ht="13.55" customHeight="1" x14ac:dyDescent="0.2">
      <c r="A28" s="14" t="s">
        <v>495</v>
      </c>
      <c r="B28" s="139">
        <f>B25</f>
        <v>11.708299999999999</v>
      </c>
      <c r="C28" s="17" t="s">
        <v>4</v>
      </c>
      <c r="D28" s="404"/>
      <c r="E28" s="17" t="s">
        <v>5</v>
      </c>
      <c r="F28" s="115" t="str">
        <f>IF(D28="","",ROUND(ROUND(B28/D28,2),2))</f>
        <v/>
      </c>
      <c r="G28" s="17" t="s">
        <v>6</v>
      </c>
    </row>
    <row r="29" spans="1:7" s="103" customFormat="1" ht="8.1999999999999993" customHeight="1" x14ac:dyDescent="0.2">
      <c r="A29" s="30"/>
      <c r="B29" s="116"/>
      <c r="C29" s="117"/>
      <c r="D29" s="29"/>
      <c r="E29" s="117"/>
      <c r="F29" s="118"/>
      <c r="G29" s="119"/>
    </row>
    <row r="30" spans="1:7" ht="13.55" customHeight="1" x14ac:dyDescent="0.2">
      <c r="A30" s="122" t="s">
        <v>130</v>
      </c>
      <c r="B30" s="123">
        <f>SUM(B16:B22)</f>
        <v>356.71970000000005</v>
      </c>
      <c r="C30" s="124" t="s">
        <v>4</v>
      </c>
      <c r="D30" s="125"/>
      <c r="E30" s="99"/>
      <c r="F30" s="125"/>
      <c r="G30" s="126"/>
    </row>
    <row r="31" spans="1:7" s="103" customFormat="1" ht="8.1999999999999993" customHeight="1" x14ac:dyDescent="0.2">
      <c r="A31" s="30"/>
      <c r="B31" s="116"/>
      <c r="C31" s="117"/>
      <c r="D31" s="29"/>
      <c r="E31" s="117"/>
      <c r="F31" s="118"/>
      <c r="G31" s="119"/>
    </row>
    <row r="32" spans="1:7" ht="24.25" customHeight="1" x14ac:dyDescent="0.2">
      <c r="A32" s="108" t="s">
        <v>128</v>
      </c>
      <c r="B32" s="579" t="s">
        <v>56</v>
      </c>
      <c r="C32" s="572"/>
      <c r="D32" s="559" t="s">
        <v>54</v>
      </c>
      <c r="E32" s="567"/>
      <c r="F32" s="559" t="s">
        <v>55</v>
      </c>
      <c r="G32" s="567"/>
    </row>
    <row r="33" spans="1:7" ht="13.55" customHeight="1" x14ac:dyDescent="0.2">
      <c r="A33" s="298" t="s">
        <v>425</v>
      </c>
      <c r="B33" s="109">
        <v>5</v>
      </c>
      <c r="C33" s="15" t="s">
        <v>4</v>
      </c>
      <c r="D33" s="183"/>
      <c r="E33" s="15" t="s">
        <v>5</v>
      </c>
      <c r="F33" s="110" t="str">
        <f t="shared" ref="F33:F40" si="1">IF(D33="","",ROUND(ROUND(B33/D33,2),2))</f>
        <v/>
      </c>
      <c r="G33" s="15" t="s">
        <v>6</v>
      </c>
    </row>
    <row r="34" spans="1:7" ht="13.55" customHeight="1" x14ac:dyDescent="0.2">
      <c r="A34" s="238" t="s">
        <v>426</v>
      </c>
      <c r="B34" s="111">
        <v>10</v>
      </c>
      <c r="C34" s="16" t="s">
        <v>4</v>
      </c>
      <c r="D34" s="184"/>
      <c r="E34" s="16" t="s">
        <v>5</v>
      </c>
      <c r="F34" s="112" t="str">
        <f t="shared" si="1"/>
        <v/>
      </c>
      <c r="G34" s="16" t="s">
        <v>6</v>
      </c>
    </row>
    <row r="35" spans="1:7" ht="13.55" customHeight="1" x14ac:dyDescent="0.2">
      <c r="A35" s="238" t="s">
        <v>427</v>
      </c>
      <c r="B35" s="111">
        <v>10</v>
      </c>
      <c r="C35" s="16" t="s">
        <v>4</v>
      </c>
      <c r="D35" s="184"/>
      <c r="E35" s="16" t="s">
        <v>5</v>
      </c>
      <c r="F35" s="112" t="str">
        <f t="shared" si="1"/>
        <v/>
      </c>
      <c r="G35" s="16" t="s">
        <v>6</v>
      </c>
    </row>
    <row r="36" spans="1:7" ht="13.55" customHeight="1" x14ac:dyDescent="0.2">
      <c r="A36" s="238" t="s">
        <v>428</v>
      </c>
      <c r="B36" s="111">
        <v>6.17</v>
      </c>
      <c r="C36" s="16" t="s">
        <v>4</v>
      </c>
      <c r="D36" s="184"/>
      <c r="E36" s="16" t="s">
        <v>5</v>
      </c>
      <c r="F36" s="112" t="str">
        <f t="shared" si="1"/>
        <v/>
      </c>
      <c r="G36" s="16" t="s">
        <v>6</v>
      </c>
    </row>
    <row r="37" spans="1:7" ht="13.55" customHeight="1" x14ac:dyDescent="0.2">
      <c r="A37" s="238" t="s">
        <v>448</v>
      </c>
      <c r="B37" s="111">
        <v>25</v>
      </c>
      <c r="C37" s="16" t="s">
        <v>4</v>
      </c>
      <c r="D37" s="184"/>
      <c r="E37" s="16" t="s">
        <v>5</v>
      </c>
      <c r="F37" s="112" t="str">
        <f>IF(D37="","",ROUND(ROUND(B37/D37,2),2))</f>
        <v/>
      </c>
      <c r="G37" s="16" t="s">
        <v>6</v>
      </c>
    </row>
    <row r="38" spans="1:7" ht="13.55" customHeight="1" x14ac:dyDescent="0.2">
      <c r="A38" s="238" t="s">
        <v>449</v>
      </c>
      <c r="B38" s="111">
        <f>B37</f>
        <v>25</v>
      </c>
      <c r="C38" s="16" t="s">
        <v>4</v>
      </c>
      <c r="D38" s="184"/>
      <c r="E38" s="16" t="s">
        <v>5</v>
      </c>
      <c r="F38" s="112" t="str">
        <f>IF(D38="","",ROUND(ROUND(B38/D38,2),2))</f>
        <v/>
      </c>
      <c r="G38" s="16" t="s">
        <v>6</v>
      </c>
    </row>
    <row r="39" spans="1:7" ht="13.55" customHeight="1" x14ac:dyDescent="0.2">
      <c r="A39" s="238" t="s">
        <v>450</v>
      </c>
      <c r="B39" s="111">
        <v>8.7999999999999972</v>
      </c>
      <c r="C39" s="113" t="s">
        <v>4</v>
      </c>
      <c r="D39" s="184"/>
      <c r="E39" s="113" t="s">
        <v>5</v>
      </c>
      <c r="F39" s="112" t="str">
        <f t="shared" si="1"/>
        <v/>
      </c>
      <c r="G39" s="113" t="s">
        <v>6</v>
      </c>
    </row>
    <row r="40" spans="1:7" ht="13.55" customHeight="1" x14ac:dyDescent="0.2">
      <c r="A40" s="239" t="s">
        <v>451</v>
      </c>
      <c r="B40" s="139">
        <f>B39</f>
        <v>8.7999999999999972</v>
      </c>
      <c r="C40" s="17" t="s">
        <v>4</v>
      </c>
      <c r="D40" s="237"/>
      <c r="E40" s="17" t="s">
        <v>5</v>
      </c>
      <c r="F40" s="115" t="str">
        <f t="shared" si="1"/>
        <v/>
      </c>
      <c r="G40" s="17" t="s">
        <v>6</v>
      </c>
    </row>
    <row r="41" spans="1:7" s="103" customFormat="1" ht="8.1999999999999993" customHeight="1" x14ac:dyDescent="0.2">
      <c r="A41" s="30"/>
      <c r="B41" s="116"/>
      <c r="C41" s="117"/>
      <c r="D41" s="29"/>
      <c r="E41" s="117"/>
      <c r="F41" s="118"/>
      <c r="G41" s="119"/>
    </row>
    <row r="42" spans="1:7" ht="13.55" customHeight="1" x14ac:dyDescent="0.2">
      <c r="A42" s="238" t="s">
        <v>429</v>
      </c>
      <c r="B42" s="111">
        <f>B36</f>
        <v>6.17</v>
      </c>
      <c r="C42" s="16" t="s">
        <v>4</v>
      </c>
      <c r="D42" s="184"/>
      <c r="E42" s="16" t="s">
        <v>5</v>
      </c>
      <c r="F42" s="112" t="str">
        <f>IF(D42="","",ROUND(ROUND(B42/D42,2),2))</f>
        <v/>
      </c>
      <c r="G42" s="16" t="s">
        <v>6</v>
      </c>
    </row>
    <row r="43" spans="1:7" ht="13.55" customHeight="1" x14ac:dyDescent="0.2">
      <c r="A43" s="238" t="s">
        <v>452</v>
      </c>
      <c r="B43" s="111">
        <f>B37*0.5</f>
        <v>12.5</v>
      </c>
      <c r="C43" s="113" t="s">
        <v>4</v>
      </c>
      <c r="D43" s="184"/>
      <c r="E43" s="113" t="s">
        <v>5</v>
      </c>
      <c r="F43" s="112" t="str">
        <f>IF(D43="","",ROUND(ROUND(B43/D43,2),2))</f>
        <v/>
      </c>
      <c r="G43" s="113" t="s">
        <v>6</v>
      </c>
    </row>
    <row r="44" spans="1:7" ht="13.55" customHeight="1" x14ac:dyDescent="0.2">
      <c r="A44" s="238" t="s">
        <v>453</v>
      </c>
      <c r="B44" s="111">
        <f>B38*0.5</f>
        <v>12.5</v>
      </c>
      <c r="C44" s="113" t="s">
        <v>4</v>
      </c>
      <c r="D44" s="184"/>
      <c r="E44" s="113" t="s">
        <v>5</v>
      </c>
      <c r="F44" s="112" t="str">
        <f>IF(D44="","",ROUND(ROUND(B44/D44,2),2))</f>
        <v/>
      </c>
      <c r="G44" s="113" t="s">
        <v>6</v>
      </c>
    </row>
    <row r="45" spans="1:7" ht="13.55" customHeight="1" x14ac:dyDescent="0.2">
      <c r="A45" s="238" t="s">
        <v>454</v>
      </c>
      <c r="B45" s="111">
        <f>B39</f>
        <v>8.7999999999999972</v>
      </c>
      <c r="C45" s="113" t="s">
        <v>4</v>
      </c>
      <c r="D45" s="184"/>
      <c r="E45" s="113" t="s">
        <v>5</v>
      </c>
      <c r="F45" s="112" t="str">
        <f>IF(D45="","",ROUND(ROUND(B45/D45,2),2))</f>
        <v/>
      </c>
      <c r="G45" s="113" t="s">
        <v>6</v>
      </c>
    </row>
    <row r="46" spans="1:7" ht="13.55" customHeight="1" x14ac:dyDescent="0.2">
      <c r="A46" s="238" t="s">
        <v>455</v>
      </c>
      <c r="B46" s="111">
        <f>B45</f>
        <v>8.7999999999999972</v>
      </c>
      <c r="C46" s="113" t="s">
        <v>4</v>
      </c>
      <c r="D46" s="184"/>
      <c r="E46" s="113" t="s">
        <v>5</v>
      </c>
      <c r="F46" s="112" t="str">
        <f>IF(D46="","",ROUND(ROUND(B46/D46,2),2))</f>
        <v/>
      </c>
      <c r="G46" s="113" t="s">
        <v>6</v>
      </c>
    </row>
    <row r="47" spans="1:7" s="103" customFormat="1" ht="8.1999999999999993" customHeight="1" x14ac:dyDescent="0.2">
      <c r="A47" s="30"/>
      <c r="B47" s="116"/>
      <c r="C47" s="117"/>
      <c r="D47" s="29"/>
      <c r="E47" s="117"/>
      <c r="F47" s="118"/>
      <c r="G47" s="119"/>
    </row>
    <row r="48" spans="1:7" ht="13.55" customHeight="1" x14ac:dyDescent="0.2">
      <c r="A48" s="238" t="s">
        <v>430</v>
      </c>
      <c r="B48" s="111">
        <f>B42</f>
        <v>6.17</v>
      </c>
      <c r="C48" s="16" t="s">
        <v>4</v>
      </c>
      <c r="D48" s="184"/>
      <c r="E48" s="16" t="s">
        <v>5</v>
      </c>
      <c r="F48" s="112" t="str">
        <f>IF(D48="","",ROUND(ROUND(B48/D48,2),2))</f>
        <v/>
      </c>
      <c r="G48" s="16" t="s">
        <v>6</v>
      </c>
    </row>
    <row r="49" spans="1:13" ht="13.55" customHeight="1" x14ac:dyDescent="0.2">
      <c r="A49" s="238" t="s">
        <v>456</v>
      </c>
      <c r="B49" s="111">
        <f>B43</f>
        <v>12.5</v>
      </c>
      <c r="C49" s="113" t="s">
        <v>4</v>
      </c>
      <c r="D49" s="184"/>
      <c r="E49" s="113" t="s">
        <v>5</v>
      </c>
      <c r="F49" s="112" t="str">
        <f>IF(D49="","",ROUND(ROUND(B49/D49,2),2))</f>
        <v/>
      </c>
      <c r="G49" s="113" t="s">
        <v>6</v>
      </c>
    </row>
    <row r="50" spans="1:13" ht="13.55" customHeight="1" x14ac:dyDescent="0.2">
      <c r="A50" s="238" t="s">
        <v>457</v>
      </c>
      <c r="B50" s="111">
        <f>B44</f>
        <v>12.5</v>
      </c>
      <c r="C50" s="113" t="s">
        <v>4</v>
      </c>
      <c r="D50" s="184"/>
      <c r="E50" s="113" t="s">
        <v>5</v>
      </c>
      <c r="F50" s="112" t="str">
        <f>IF(D50="","",ROUND(ROUND(B50/D50,2),2))</f>
        <v/>
      </c>
      <c r="G50" s="113" t="s">
        <v>6</v>
      </c>
    </row>
    <row r="51" spans="1:13" ht="13.55" customHeight="1" x14ac:dyDescent="0.2">
      <c r="A51" s="238" t="s">
        <v>458</v>
      </c>
      <c r="B51" s="111">
        <f>B45</f>
        <v>8.7999999999999972</v>
      </c>
      <c r="C51" s="113" t="s">
        <v>4</v>
      </c>
      <c r="D51" s="184"/>
      <c r="E51" s="113" t="s">
        <v>5</v>
      </c>
      <c r="F51" s="112" t="str">
        <f>IF(D51="","",ROUND(ROUND(B51/D51,2),2))</f>
        <v/>
      </c>
      <c r="G51" s="113" t="s">
        <v>6</v>
      </c>
    </row>
    <row r="52" spans="1:13" ht="13.55" customHeight="1" x14ac:dyDescent="0.2">
      <c r="A52" s="238" t="s">
        <v>459</v>
      </c>
      <c r="B52" s="111">
        <f>B46</f>
        <v>8.7999999999999972</v>
      </c>
      <c r="C52" s="113" t="s">
        <v>4</v>
      </c>
      <c r="D52" s="184"/>
      <c r="E52" s="113" t="s">
        <v>5</v>
      </c>
      <c r="F52" s="112" t="str">
        <f>IF(D52="","",ROUND(ROUND(B52/D52,2),2))</f>
        <v/>
      </c>
      <c r="G52" s="113" t="s">
        <v>6</v>
      </c>
    </row>
    <row r="53" spans="1:13" s="103" customFormat="1" ht="8.1999999999999993" customHeight="1" x14ac:dyDescent="0.2">
      <c r="A53" s="30"/>
      <c r="B53" s="116"/>
      <c r="C53" s="117"/>
      <c r="D53" s="29"/>
      <c r="E53" s="117"/>
      <c r="F53" s="118"/>
      <c r="G53" s="119"/>
    </row>
    <row r="54" spans="1:13" ht="13.55" customHeight="1" x14ac:dyDescent="0.2">
      <c r="A54" s="122" t="s">
        <v>130</v>
      </c>
      <c r="B54" s="123">
        <f>SUM(B33:B37)+B39</f>
        <v>64.97</v>
      </c>
      <c r="C54" s="124" t="s">
        <v>4</v>
      </c>
      <c r="D54" s="125"/>
      <c r="E54" s="99"/>
      <c r="F54" s="125"/>
      <c r="G54" s="126"/>
    </row>
    <row r="55" spans="1:13" s="103" customFormat="1" ht="8.1999999999999993" customHeight="1" x14ac:dyDescent="0.2">
      <c r="A55" s="30"/>
      <c r="B55" s="116"/>
      <c r="C55" s="117"/>
      <c r="D55" s="29"/>
      <c r="E55" s="117"/>
      <c r="F55" s="118"/>
      <c r="G55" s="119"/>
    </row>
    <row r="56" spans="1:13" ht="24.25" customHeight="1" x14ac:dyDescent="0.2">
      <c r="A56" s="108" t="s">
        <v>129</v>
      </c>
      <c r="B56" s="579" t="s">
        <v>56</v>
      </c>
      <c r="C56" s="572"/>
      <c r="D56" s="559" t="s">
        <v>54</v>
      </c>
      <c r="E56" s="567"/>
      <c r="F56" s="559" t="s">
        <v>55</v>
      </c>
      <c r="G56" s="567"/>
    </row>
    <row r="57" spans="1:13" ht="13.55" customHeight="1" x14ac:dyDescent="0.2">
      <c r="A57" s="298" t="s">
        <v>533</v>
      </c>
      <c r="B57" s="109">
        <v>45</v>
      </c>
      <c r="C57" s="15" t="s">
        <v>4</v>
      </c>
      <c r="D57" s="44"/>
      <c r="E57" s="15" t="s">
        <v>5</v>
      </c>
      <c r="F57" s="127" t="str">
        <f t="shared" ref="F57:F64" si="2">IF(D57="","",ROUND(ROUND(B57/D57,2),2))</f>
        <v/>
      </c>
      <c r="G57" s="15" t="s">
        <v>6</v>
      </c>
    </row>
    <row r="58" spans="1:13" ht="13.55" customHeight="1" x14ac:dyDescent="0.2">
      <c r="A58" s="238" t="s">
        <v>534</v>
      </c>
      <c r="B58" s="111">
        <f>B57</f>
        <v>45</v>
      </c>
      <c r="C58" s="16" t="s">
        <v>4</v>
      </c>
      <c r="D58" s="184"/>
      <c r="E58" s="16" t="s">
        <v>5</v>
      </c>
      <c r="F58" s="112" t="str">
        <f t="shared" si="2"/>
        <v/>
      </c>
      <c r="G58" s="16" t="s">
        <v>6</v>
      </c>
    </row>
    <row r="59" spans="1:13" ht="13.55" customHeight="1" x14ac:dyDescent="0.2">
      <c r="A59" s="238" t="s">
        <v>535</v>
      </c>
      <c r="B59" s="111">
        <v>30</v>
      </c>
      <c r="C59" s="16" t="s">
        <v>4</v>
      </c>
      <c r="D59" s="184"/>
      <c r="E59" s="16" t="s">
        <v>5</v>
      </c>
      <c r="F59" s="112" t="str">
        <f>IF(D59="","",ROUND(ROUND(B59/D59,2),2))</f>
        <v/>
      </c>
      <c r="G59" s="16" t="s">
        <v>6</v>
      </c>
      <c r="J59" s="421"/>
      <c r="L59" s="421"/>
      <c r="M59" s="421"/>
    </row>
    <row r="60" spans="1:13" ht="13.55" customHeight="1" x14ac:dyDescent="0.2">
      <c r="A60" s="238" t="s">
        <v>536</v>
      </c>
      <c r="B60" s="111">
        <f>B59</f>
        <v>30</v>
      </c>
      <c r="C60" s="16" t="s">
        <v>4</v>
      </c>
      <c r="D60" s="184"/>
      <c r="E60" s="16" t="s">
        <v>5</v>
      </c>
      <c r="F60" s="112" t="str">
        <f>IF(D60="","",ROUND(ROUND(B60/D60,2),2))</f>
        <v/>
      </c>
      <c r="G60" s="16" t="s">
        <v>6</v>
      </c>
      <c r="J60" s="421"/>
      <c r="L60" s="421"/>
      <c r="M60" s="421"/>
    </row>
    <row r="61" spans="1:13" ht="13.55" customHeight="1" x14ac:dyDescent="0.2">
      <c r="A61" s="238" t="s">
        <v>537</v>
      </c>
      <c r="B61" s="111">
        <f>B57</f>
        <v>45</v>
      </c>
      <c r="C61" s="16" t="s">
        <v>4</v>
      </c>
      <c r="D61" s="184"/>
      <c r="E61" s="16" t="s">
        <v>5</v>
      </c>
      <c r="F61" s="112" t="str">
        <f t="shared" si="2"/>
        <v/>
      </c>
      <c r="G61" s="16" t="s">
        <v>6</v>
      </c>
    </row>
    <row r="62" spans="1:13" ht="13.55" customHeight="1" x14ac:dyDescent="0.2">
      <c r="A62" s="238" t="s">
        <v>538</v>
      </c>
      <c r="B62" s="111">
        <f>B57</f>
        <v>45</v>
      </c>
      <c r="C62" s="16" t="s">
        <v>4</v>
      </c>
      <c r="D62" s="184"/>
      <c r="E62" s="16" t="s">
        <v>5</v>
      </c>
      <c r="F62" s="112" t="str">
        <f t="shared" si="2"/>
        <v/>
      </c>
      <c r="G62" s="16" t="s">
        <v>6</v>
      </c>
    </row>
    <row r="63" spans="1:13" ht="13.55" customHeight="1" x14ac:dyDescent="0.2">
      <c r="A63" s="238" t="s">
        <v>539</v>
      </c>
      <c r="B63" s="111">
        <f>B59</f>
        <v>30</v>
      </c>
      <c r="C63" s="16" t="s">
        <v>4</v>
      </c>
      <c r="D63" s="184"/>
      <c r="E63" s="16" t="s">
        <v>5</v>
      </c>
      <c r="F63" s="112" t="str">
        <f>IF(D63="","",ROUND(ROUND(B63/D63,2),2))</f>
        <v/>
      </c>
      <c r="G63" s="16" t="s">
        <v>6</v>
      </c>
      <c r="J63" s="421"/>
    </row>
    <row r="64" spans="1:13" ht="13.55" customHeight="1" x14ac:dyDescent="0.2">
      <c r="A64" s="239" t="s">
        <v>540</v>
      </c>
      <c r="B64" s="111">
        <f>B59</f>
        <v>30</v>
      </c>
      <c r="C64" s="16" t="s">
        <v>4</v>
      </c>
      <c r="D64" s="184"/>
      <c r="E64" s="16" t="s">
        <v>5</v>
      </c>
      <c r="F64" s="112" t="str">
        <f t="shared" si="2"/>
        <v/>
      </c>
      <c r="G64" s="16" t="s">
        <v>6</v>
      </c>
    </row>
    <row r="65" spans="1:7" ht="13.55" customHeight="1" x14ac:dyDescent="0.2">
      <c r="A65" s="122" t="s">
        <v>130</v>
      </c>
      <c r="B65" s="133">
        <f>B57+B59</f>
        <v>75</v>
      </c>
      <c r="C65" s="134" t="s">
        <v>4</v>
      </c>
      <c r="D65" s="27"/>
      <c r="E65" s="28"/>
      <c r="F65" s="27"/>
      <c r="G65" s="31"/>
    </row>
    <row r="66" spans="1:7" s="103" customFormat="1" ht="8.1999999999999993" customHeight="1" x14ac:dyDescent="0.2">
      <c r="A66" s="30"/>
      <c r="B66" s="116"/>
      <c r="C66" s="117"/>
      <c r="D66" s="29"/>
      <c r="E66" s="117"/>
      <c r="F66" s="118"/>
      <c r="G66" s="119"/>
    </row>
    <row r="67" spans="1:7" ht="24.25" customHeight="1" x14ac:dyDescent="0.2">
      <c r="A67" s="108" t="s">
        <v>111</v>
      </c>
      <c r="B67" s="579" t="s">
        <v>56</v>
      </c>
      <c r="C67" s="572"/>
      <c r="D67" s="559" t="s">
        <v>54</v>
      </c>
      <c r="E67" s="567"/>
      <c r="F67" s="559" t="s">
        <v>55</v>
      </c>
      <c r="G67" s="567"/>
    </row>
    <row r="68" spans="1:7" ht="13.55" customHeight="1" x14ac:dyDescent="0.2">
      <c r="A68" s="11" t="s">
        <v>496</v>
      </c>
      <c r="B68" s="109">
        <v>33.764200000000002</v>
      </c>
      <c r="C68" s="15" t="s">
        <v>4</v>
      </c>
      <c r="D68" s="403"/>
      <c r="E68" s="15" t="s">
        <v>5</v>
      </c>
      <c r="F68" s="127" t="str">
        <f t="shared" ref="F68:F77" si="3">IF(D68="","",ROUND(ROUND(B68/D68,2),2))</f>
        <v/>
      </c>
      <c r="G68" s="15" t="s">
        <v>6</v>
      </c>
    </row>
    <row r="69" spans="1:7" ht="13.55" customHeight="1" x14ac:dyDescent="0.2">
      <c r="A69" s="13" t="s">
        <v>497</v>
      </c>
      <c r="B69" s="111">
        <v>50.646299999999997</v>
      </c>
      <c r="C69" s="16" t="s">
        <v>4</v>
      </c>
      <c r="D69" s="402"/>
      <c r="E69" s="16" t="s">
        <v>5</v>
      </c>
      <c r="F69" s="112" t="str">
        <f t="shared" si="3"/>
        <v/>
      </c>
      <c r="G69" s="16" t="s">
        <v>6</v>
      </c>
    </row>
    <row r="70" spans="1:7" ht="13.55" customHeight="1" x14ac:dyDescent="0.2">
      <c r="A70" s="13" t="s">
        <v>498</v>
      </c>
      <c r="B70" s="111">
        <v>266.67840000000001</v>
      </c>
      <c r="C70" s="16" t="s">
        <v>4</v>
      </c>
      <c r="D70" s="402"/>
      <c r="E70" s="16" t="s">
        <v>5</v>
      </c>
      <c r="F70" s="112" t="str">
        <f t="shared" si="3"/>
        <v/>
      </c>
      <c r="G70" s="16" t="s">
        <v>6</v>
      </c>
    </row>
    <row r="71" spans="1:7" ht="13.55" customHeight="1" x14ac:dyDescent="0.2">
      <c r="A71" s="13" t="s">
        <v>499</v>
      </c>
      <c r="B71" s="111">
        <v>74.732699999999994</v>
      </c>
      <c r="C71" s="16" t="s">
        <v>4</v>
      </c>
      <c r="D71" s="402"/>
      <c r="E71" s="16" t="s">
        <v>5</v>
      </c>
      <c r="F71" s="112" t="str">
        <f t="shared" si="3"/>
        <v/>
      </c>
      <c r="G71" s="16" t="s">
        <v>6</v>
      </c>
    </row>
    <row r="72" spans="1:7" ht="13.55" customHeight="1" x14ac:dyDescent="0.2">
      <c r="A72" s="13" t="s">
        <v>500</v>
      </c>
      <c r="B72" s="111">
        <v>139.4982</v>
      </c>
      <c r="C72" s="16" t="s">
        <v>4</v>
      </c>
      <c r="D72" s="402"/>
      <c r="E72" s="16" t="s">
        <v>5</v>
      </c>
      <c r="F72" s="112" t="str">
        <f t="shared" si="3"/>
        <v/>
      </c>
      <c r="G72" s="16" t="s">
        <v>6</v>
      </c>
    </row>
    <row r="73" spans="1:7" ht="13.55" customHeight="1" x14ac:dyDescent="0.2">
      <c r="A73" s="13" t="s">
        <v>501</v>
      </c>
      <c r="B73" s="111">
        <v>65.4328</v>
      </c>
      <c r="C73" s="16" t="s">
        <v>4</v>
      </c>
      <c r="D73" s="402"/>
      <c r="E73" s="16" t="s">
        <v>5</v>
      </c>
      <c r="F73" s="112" t="str">
        <f t="shared" si="3"/>
        <v/>
      </c>
      <c r="G73" s="16" t="s">
        <v>6</v>
      </c>
    </row>
    <row r="74" spans="1:7" ht="13.55" customHeight="1" x14ac:dyDescent="0.2">
      <c r="A74" s="13" t="s">
        <v>502</v>
      </c>
      <c r="B74" s="111">
        <v>33.1051</v>
      </c>
      <c r="C74" s="16" t="s">
        <v>4</v>
      </c>
      <c r="D74" s="402"/>
      <c r="E74" s="16" t="s">
        <v>5</v>
      </c>
      <c r="F74" s="112" t="str">
        <f>IF(D74="","",ROUND(ROUND(B74/D74,2),2))</f>
        <v/>
      </c>
      <c r="G74" s="16" t="s">
        <v>6</v>
      </c>
    </row>
    <row r="75" spans="1:7" ht="13.55" customHeight="1" x14ac:dyDescent="0.2">
      <c r="A75" s="13" t="s">
        <v>503</v>
      </c>
      <c r="B75" s="111">
        <v>56.346800000000002</v>
      </c>
      <c r="C75" s="16" t="s">
        <v>4</v>
      </c>
      <c r="D75" s="402"/>
      <c r="E75" s="16" t="s">
        <v>5</v>
      </c>
      <c r="F75" s="112" t="str">
        <f>IF(D75="","",ROUND(ROUND(B75/D75,2),2))</f>
        <v/>
      </c>
      <c r="G75" s="16" t="s">
        <v>6</v>
      </c>
    </row>
    <row r="76" spans="1:7" ht="13.55" customHeight="1" x14ac:dyDescent="0.2">
      <c r="A76" s="13" t="s">
        <v>504</v>
      </c>
      <c r="B76" s="111">
        <v>33.1051</v>
      </c>
      <c r="C76" s="16" t="s">
        <v>4</v>
      </c>
      <c r="D76" s="402"/>
      <c r="E76" s="16" t="s">
        <v>5</v>
      </c>
      <c r="F76" s="112" t="str">
        <f t="shared" si="3"/>
        <v/>
      </c>
      <c r="G76" s="16" t="s">
        <v>6</v>
      </c>
    </row>
    <row r="77" spans="1:7" ht="13.55" customHeight="1" x14ac:dyDescent="0.2">
      <c r="A77" s="14" t="s">
        <v>505</v>
      </c>
      <c r="B77" s="111">
        <v>0</v>
      </c>
      <c r="C77" s="16" t="s">
        <v>4</v>
      </c>
      <c r="D77" s="404"/>
      <c r="E77" s="16" t="s">
        <v>5</v>
      </c>
      <c r="F77" s="112" t="str">
        <f t="shared" si="3"/>
        <v/>
      </c>
      <c r="G77" s="16" t="s">
        <v>6</v>
      </c>
    </row>
    <row r="78" spans="1:7" s="103" customFormat="1" ht="8.1999999999999993" customHeight="1" x14ac:dyDescent="0.2">
      <c r="A78" s="30"/>
      <c r="B78" s="116"/>
      <c r="C78" s="117"/>
      <c r="D78" s="29"/>
      <c r="E78" s="117"/>
      <c r="F78" s="118"/>
      <c r="G78" s="119"/>
    </row>
    <row r="79" spans="1:7" ht="13.55" customHeight="1" x14ac:dyDescent="0.2">
      <c r="A79" s="13" t="s">
        <v>506</v>
      </c>
      <c r="B79" s="111">
        <v>15</v>
      </c>
      <c r="C79" s="16" t="s">
        <v>4</v>
      </c>
      <c r="D79" s="402"/>
      <c r="E79" s="16" t="s">
        <v>5</v>
      </c>
      <c r="F79" s="112" t="str">
        <f t="shared" ref="F79:F85" si="4">IF(D79="","",ROUND(ROUND(B79/D79,2),2))</f>
        <v/>
      </c>
      <c r="G79" s="16" t="s">
        <v>6</v>
      </c>
    </row>
    <row r="80" spans="1:7" ht="13.55" customHeight="1" x14ac:dyDescent="0.2">
      <c r="A80" s="238" t="s">
        <v>507</v>
      </c>
      <c r="B80" s="111">
        <v>15</v>
      </c>
      <c r="C80" s="113" t="s">
        <v>4</v>
      </c>
      <c r="D80" s="402"/>
      <c r="E80" s="113" t="s">
        <v>5</v>
      </c>
      <c r="F80" s="112" t="str">
        <f t="shared" si="4"/>
        <v/>
      </c>
      <c r="G80" s="113" t="s">
        <v>6</v>
      </c>
    </row>
    <row r="81" spans="1:10" ht="13.55" customHeight="1" x14ac:dyDescent="0.2">
      <c r="A81" s="238" t="s">
        <v>508</v>
      </c>
      <c r="B81" s="111">
        <f>B73*0.25</f>
        <v>16.3582</v>
      </c>
      <c r="C81" s="113" t="s">
        <v>4</v>
      </c>
      <c r="D81" s="402"/>
      <c r="E81" s="113" t="s">
        <v>5</v>
      </c>
      <c r="F81" s="112" t="str">
        <f t="shared" si="4"/>
        <v/>
      </c>
      <c r="G81" s="113" t="s">
        <v>6</v>
      </c>
    </row>
    <row r="82" spans="1:10" ht="13.55" customHeight="1" x14ac:dyDescent="0.2">
      <c r="A82" s="13" t="s">
        <v>509</v>
      </c>
      <c r="B82" s="111">
        <f>B74*0.35</f>
        <v>11.586784999999999</v>
      </c>
      <c r="C82" s="16" t="s">
        <v>4</v>
      </c>
      <c r="D82" s="402"/>
      <c r="E82" s="16" t="s">
        <v>5</v>
      </c>
      <c r="F82" s="112" t="str">
        <f t="shared" si="4"/>
        <v/>
      </c>
      <c r="G82" s="16" t="s">
        <v>6</v>
      </c>
    </row>
    <row r="83" spans="1:10" ht="13.55" customHeight="1" x14ac:dyDescent="0.2">
      <c r="A83" s="13" t="s">
        <v>510</v>
      </c>
      <c r="B83" s="111">
        <f>B75*0.5</f>
        <v>28.173400000000001</v>
      </c>
      <c r="C83" s="16" t="s">
        <v>4</v>
      </c>
      <c r="D83" s="402"/>
      <c r="E83" s="16" t="s">
        <v>5</v>
      </c>
      <c r="F83" s="112" t="str">
        <f t="shared" si="4"/>
        <v/>
      </c>
      <c r="G83" s="16" t="s">
        <v>6</v>
      </c>
    </row>
    <row r="84" spans="1:10" ht="13.55" customHeight="1" x14ac:dyDescent="0.2">
      <c r="A84" s="238" t="s">
        <v>511</v>
      </c>
      <c r="B84" s="111">
        <f>B76*0.5</f>
        <v>16.55255</v>
      </c>
      <c r="C84" s="113" t="s">
        <v>4</v>
      </c>
      <c r="D84" s="402"/>
      <c r="E84" s="113" t="s">
        <v>5</v>
      </c>
      <c r="F84" s="112" t="str">
        <f t="shared" si="4"/>
        <v/>
      </c>
      <c r="G84" s="113" t="s">
        <v>6</v>
      </c>
    </row>
    <row r="85" spans="1:10" ht="13.55" customHeight="1" x14ac:dyDescent="0.2">
      <c r="A85" s="239" t="s">
        <v>512</v>
      </c>
      <c r="B85" s="139">
        <f>B77*0.5</f>
        <v>0</v>
      </c>
      <c r="C85" s="17" t="s">
        <v>4</v>
      </c>
      <c r="D85" s="404"/>
      <c r="E85" s="17" t="s">
        <v>5</v>
      </c>
      <c r="F85" s="115" t="str">
        <f t="shared" si="4"/>
        <v/>
      </c>
      <c r="G85" s="17" t="s">
        <v>6</v>
      </c>
    </row>
    <row r="86" spans="1:10" s="103" customFormat="1" ht="8.1999999999999993" customHeight="1" x14ac:dyDescent="0.2">
      <c r="A86" s="30"/>
      <c r="B86" s="116"/>
      <c r="C86" s="117"/>
      <c r="D86" s="29"/>
      <c r="E86" s="117"/>
      <c r="F86" s="118"/>
      <c r="G86" s="119"/>
    </row>
    <row r="87" spans="1:10" ht="13.55" customHeight="1" x14ac:dyDescent="0.2">
      <c r="A87" s="238" t="s">
        <v>513</v>
      </c>
      <c r="B87" s="111">
        <f>B81</f>
        <v>16.3582</v>
      </c>
      <c r="C87" s="113" t="s">
        <v>4</v>
      </c>
      <c r="D87" s="402"/>
      <c r="E87" s="113" t="s">
        <v>5</v>
      </c>
      <c r="F87" s="112" t="str">
        <f>IF(D87="","",ROUND(ROUND(B87/D87,2),2))</f>
        <v/>
      </c>
      <c r="G87" s="113" t="s">
        <v>6</v>
      </c>
    </row>
    <row r="88" spans="1:10" ht="13.55" customHeight="1" x14ac:dyDescent="0.2">
      <c r="A88" s="13" t="s">
        <v>513</v>
      </c>
      <c r="B88" s="111">
        <f>B82</f>
        <v>11.586784999999999</v>
      </c>
      <c r="C88" s="16" t="s">
        <v>4</v>
      </c>
      <c r="D88" s="402"/>
      <c r="E88" s="16" t="s">
        <v>5</v>
      </c>
      <c r="F88" s="112" t="str">
        <f>IF(D88="","",ROUND(ROUND(B88/D88,2),2))</f>
        <v/>
      </c>
      <c r="G88" s="16" t="s">
        <v>6</v>
      </c>
    </row>
    <row r="89" spans="1:10" ht="13.55" customHeight="1" x14ac:dyDescent="0.2">
      <c r="A89" s="13" t="s">
        <v>514</v>
      </c>
      <c r="B89" s="111">
        <f>B83</f>
        <v>28.173400000000001</v>
      </c>
      <c r="C89" s="16" t="s">
        <v>4</v>
      </c>
      <c r="D89" s="402"/>
      <c r="E89" s="16" t="s">
        <v>5</v>
      </c>
      <c r="F89" s="112" t="str">
        <f>IF(D89="","",ROUND(ROUND(B89/D89,2),2))</f>
        <v/>
      </c>
      <c r="G89" s="16" t="s">
        <v>6</v>
      </c>
    </row>
    <row r="90" spans="1:10" ht="13.55" customHeight="1" x14ac:dyDescent="0.2">
      <c r="A90" s="238" t="s">
        <v>515</v>
      </c>
      <c r="B90" s="111">
        <f>B84</f>
        <v>16.55255</v>
      </c>
      <c r="C90" s="113" t="s">
        <v>4</v>
      </c>
      <c r="D90" s="402"/>
      <c r="E90" s="113" t="s">
        <v>5</v>
      </c>
      <c r="F90" s="112" t="str">
        <f>IF(D90="","",ROUND(ROUND(B90/D90,2),2))</f>
        <v/>
      </c>
      <c r="G90" s="113" t="s">
        <v>6</v>
      </c>
    </row>
    <row r="91" spans="1:10" ht="13.55" customHeight="1" x14ac:dyDescent="0.2">
      <c r="A91" s="239" t="s">
        <v>515</v>
      </c>
      <c r="B91" s="139">
        <f>B85</f>
        <v>0</v>
      </c>
      <c r="C91" s="17" t="s">
        <v>4</v>
      </c>
      <c r="D91" s="404"/>
      <c r="E91" s="17" t="s">
        <v>5</v>
      </c>
      <c r="F91" s="115" t="str">
        <f>IF(D91="","",ROUND(ROUND(B91/D91,2),2))</f>
        <v/>
      </c>
      <c r="G91" s="17" t="s">
        <v>6</v>
      </c>
    </row>
    <row r="92" spans="1:10" s="103" customFormat="1" ht="8.1999999999999993" customHeight="1" x14ac:dyDescent="0.2">
      <c r="A92" s="30"/>
      <c r="B92" s="116"/>
      <c r="C92" s="117"/>
      <c r="D92" s="29"/>
      <c r="E92" s="117"/>
      <c r="F92" s="118"/>
      <c r="G92" s="119"/>
    </row>
    <row r="93" spans="1:10" ht="13.55" customHeight="1" x14ac:dyDescent="0.2">
      <c r="A93" s="122" t="s">
        <v>130</v>
      </c>
      <c r="B93" s="133">
        <f>SUM(B68:B77)</f>
        <v>753.30960000000005</v>
      </c>
      <c r="C93" s="134" t="s">
        <v>4</v>
      </c>
      <c r="D93" s="27"/>
      <c r="E93" s="28"/>
      <c r="F93" s="27"/>
      <c r="G93" s="31"/>
    </row>
    <row r="94" spans="1:10" s="103" customFormat="1" ht="8.1999999999999993" customHeight="1" x14ac:dyDescent="0.2">
      <c r="A94" s="30"/>
      <c r="B94" s="116"/>
      <c r="C94" s="117"/>
      <c r="D94" s="29"/>
      <c r="E94" s="117"/>
      <c r="F94" s="118"/>
      <c r="G94" s="119"/>
    </row>
    <row r="95" spans="1:10" ht="13.55" customHeight="1" x14ac:dyDescent="0.2">
      <c r="A95" s="132" t="s">
        <v>79</v>
      </c>
      <c r="B95" s="133">
        <f>B30+B54+B65+B93</f>
        <v>1249.9992999999999</v>
      </c>
      <c r="C95" s="134" t="s">
        <v>4</v>
      </c>
      <c r="D95" s="27"/>
      <c r="E95" s="28"/>
      <c r="F95" s="27"/>
      <c r="G95" s="31"/>
      <c r="H95" s="43"/>
      <c r="J95" s="120"/>
    </row>
    <row r="96" spans="1:10" ht="24.95" customHeight="1" x14ac:dyDescent="0.2">
      <c r="A96" s="200" t="s">
        <v>60</v>
      </c>
      <c r="B96" s="579" t="s">
        <v>57</v>
      </c>
      <c r="C96" s="581"/>
      <c r="D96" s="559" t="s">
        <v>58</v>
      </c>
      <c r="E96" s="560"/>
      <c r="F96" s="559" t="s">
        <v>55</v>
      </c>
      <c r="G96" s="560"/>
      <c r="H96" s="43"/>
    </row>
    <row r="97" spans="1:8" ht="24.95" customHeight="1" x14ac:dyDescent="0.2">
      <c r="A97" s="249" t="s">
        <v>136</v>
      </c>
      <c r="B97" s="136">
        <v>1</v>
      </c>
      <c r="C97" s="128" t="s">
        <v>8</v>
      </c>
      <c r="D97" s="20"/>
      <c r="E97" s="16" t="s">
        <v>9</v>
      </c>
      <c r="F97" s="112">
        <f>ROUND(B97*D97,2)</f>
        <v>0</v>
      </c>
      <c r="G97" s="16" t="s">
        <v>6</v>
      </c>
      <c r="H97" s="43"/>
    </row>
    <row r="98" spans="1:8" ht="24.95" customHeight="1" x14ac:dyDescent="0.2">
      <c r="A98" s="249" t="s">
        <v>135</v>
      </c>
      <c r="B98" s="136">
        <v>1</v>
      </c>
      <c r="C98" s="128" t="s">
        <v>8</v>
      </c>
      <c r="D98" s="20"/>
      <c r="E98" s="16" t="s">
        <v>9</v>
      </c>
      <c r="F98" s="112">
        <f>ROUND(B98*D98,2)</f>
        <v>0</v>
      </c>
      <c r="G98" s="16" t="s">
        <v>6</v>
      </c>
      <c r="H98" s="43"/>
    </row>
    <row r="99" spans="1:8" ht="24.95" customHeight="1" x14ac:dyDescent="0.2">
      <c r="A99" s="249" t="s">
        <v>137</v>
      </c>
      <c r="B99" s="136">
        <v>1</v>
      </c>
      <c r="C99" s="128" t="s">
        <v>8</v>
      </c>
      <c r="D99" s="20"/>
      <c r="E99" s="16" t="s">
        <v>9</v>
      </c>
      <c r="F99" s="112">
        <f>ROUND(B99*D99,2)</f>
        <v>0</v>
      </c>
      <c r="G99" s="16" t="s">
        <v>6</v>
      </c>
      <c r="H99" s="43"/>
    </row>
    <row r="100" spans="1:8" ht="42.8" x14ac:dyDescent="0.2">
      <c r="A100" s="249" t="s">
        <v>309</v>
      </c>
      <c r="B100" s="136">
        <v>1</v>
      </c>
      <c r="C100" s="128" t="s">
        <v>8</v>
      </c>
      <c r="D100" s="20"/>
      <c r="E100" s="16" t="s">
        <v>9</v>
      </c>
      <c r="F100" s="112">
        <f>ROUND(B100*D100,2)</f>
        <v>0</v>
      </c>
      <c r="G100" s="16" t="s">
        <v>6</v>
      </c>
      <c r="H100" s="43"/>
    </row>
    <row r="101" spans="1:8" ht="28.55" customHeight="1" x14ac:dyDescent="0.2">
      <c r="A101" s="249" t="s">
        <v>573</v>
      </c>
      <c r="B101" s="136">
        <v>2</v>
      </c>
      <c r="C101" s="128" t="s">
        <v>8</v>
      </c>
      <c r="D101" s="20"/>
      <c r="E101" s="16" t="s">
        <v>9</v>
      </c>
      <c r="F101" s="112">
        <f>ROUND(B101*D101,2)</f>
        <v>0</v>
      </c>
      <c r="G101" s="16" t="s">
        <v>6</v>
      </c>
      <c r="H101" s="43"/>
    </row>
    <row r="102" spans="1:8" ht="42.8" x14ac:dyDescent="0.2">
      <c r="A102" s="137" t="s">
        <v>141</v>
      </c>
      <c r="B102" s="139">
        <v>1</v>
      </c>
      <c r="C102" s="130" t="s">
        <v>8</v>
      </c>
      <c r="D102" s="37"/>
      <c r="E102" s="17" t="s">
        <v>9</v>
      </c>
      <c r="F102" s="115">
        <f>ROUND(D102*B102,2)</f>
        <v>0</v>
      </c>
      <c r="G102" s="17" t="s">
        <v>6</v>
      </c>
      <c r="H102" s="43"/>
    </row>
    <row r="103" spans="1:8" s="103" customFormat="1" ht="8.1999999999999993" customHeight="1" x14ac:dyDescent="0.2">
      <c r="A103" s="30"/>
      <c r="B103" s="116"/>
      <c r="C103" s="117"/>
      <c r="D103" s="29"/>
      <c r="E103" s="117"/>
      <c r="F103" s="118"/>
      <c r="G103" s="119"/>
    </row>
    <row r="104" spans="1:8" ht="24.95" customHeight="1" x14ac:dyDescent="0.2">
      <c r="A104" s="564" t="s">
        <v>59</v>
      </c>
      <c r="B104" s="565"/>
      <c r="C104" s="565"/>
      <c r="D104" s="565"/>
      <c r="E104" s="565"/>
      <c r="F104" s="565"/>
      <c r="G104" s="566"/>
      <c r="H104" s="43"/>
    </row>
    <row r="105" spans="1:8" ht="24.95" customHeight="1" x14ac:dyDescent="0.2">
      <c r="A105" s="227"/>
      <c r="B105" s="573" t="s">
        <v>51</v>
      </c>
      <c r="C105" s="584" t="s">
        <v>63</v>
      </c>
      <c r="D105" s="585"/>
      <c r="E105" s="586"/>
      <c r="F105" s="557" t="s">
        <v>95</v>
      </c>
      <c r="G105" s="558"/>
      <c r="H105" s="43"/>
    </row>
    <row r="106" spans="1:8" ht="24.95" customHeight="1" x14ac:dyDescent="0.2">
      <c r="A106" s="228"/>
      <c r="B106" s="574"/>
      <c r="C106" s="221" t="s">
        <v>61</v>
      </c>
      <c r="D106" s="587" t="s">
        <v>62</v>
      </c>
      <c r="E106" s="588"/>
      <c r="F106" s="582" t="s">
        <v>64</v>
      </c>
      <c r="G106" s="583"/>
      <c r="H106" s="43"/>
    </row>
    <row r="107" spans="1:8" ht="35.65" customHeight="1" x14ac:dyDescent="0.2">
      <c r="A107" s="561" t="s">
        <v>405</v>
      </c>
      <c r="B107" s="562"/>
      <c r="C107" s="563"/>
      <c r="D107" s="35"/>
      <c r="E107" s="113" t="s">
        <v>12</v>
      </c>
      <c r="F107" s="577"/>
      <c r="G107" s="578"/>
      <c r="H107" s="43"/>
    </row>
    <row r="108" spans="1:8" ht="13.55" customHeight="1" x14ac:dyDescent="0.2">
      <c r="A108" s="36" t="str">
        <f t="shared" ref="A108:B114" si="5">A16</f>
        <v>ZTW - K 4 /  2,49</v>
      </c>
      <c r="B108" s="109">
        <f t="shared" si="5"/>
        <v>66.908600000000007</v>
      </c>
      <c r="C108" s="142">
        <f t="shared" ref="C108:C114" si="6">D16</f>
        <v>0</v>
      </c>
      <c r="D108" s="143">
        <f t="shared" ref="D108:D114" si="7">ROUND(C108*(1-$D$107/100),2)</f>
        <v>0</v>
      </c>
      <c r="E108" s="144" t="s">
        <v>5</v>
      </c>
      <c r="F108" s="145" t="str">
        <f t="shared" ref="F108:F114" si="8">IF(C108=0,"",ROUND(B108/D108-B108/C108,2))</f>
        <v/>
      </c>
      <c r="G108" s="146" t="s">
        <v>6</v>
      </c>
    </row>
    <row r="109" spans="1:8" ht="13.55" customHeight="1" x14ac:dyDescent="0.2">
      <c r="A109" s="181" t="str">
        <f t="shared" si="5"/>
        <v>ZTW - K 5-1 /  3,56</v>
      </c>
      <c r="B109" s="111">
        <f t="shared" si="5"/>
        <v>124.82470000000001</v>
      </c>
      <c r="C109" s="147">
        <f t="shared" si="6"/>
        <v>0</v>
      </c>
      <c r="D109" s="129">
        <f t="shared" si="7"/>
        <v>0</v>
      </c>
      <c r="E109" s="148" t="s">
        <v>5</v>
      </c>
      <c r="F109" s="131" t="str">
        <f t="shared" si="8"/>
        <v/>
      </c>
      <c r="G109" s="16" t="s">
        <v>6</v>
      </c>
    </row>
    <row r="110" spans="1:8" ht="13.55" customHeight="1" x14ac:dyDescent="0.2">
      <c r="A110" s="181" t="str">
        <f t="shared" si="5"/>
        <v>ZTW - K 5-2 /  5,1</v>
      </c>
      <c r="B110" s="111">
        <f t="shared" si="5"/>
        <v>55.2759</v>
      </c>
      <c r="C110" s="147">
        <f t="shared" si="6"/>
        <v>0</v>
      </c>
      <c r="D110" s="129">
        <f t="shared" si="7"/>
        <v>0</v>
      </c>
      <c r="E110" s="148" t="s">
        <v>5</v>
      </c>
      <c r="F110" s="131" t="str">
        <f t="shared" si="8"/>
        <v/>
      </c>
      <c r="G110" s="16" t="s">
        <v>6</v>
      </c>
    </row>
    <row r="111" spans="1:8" ht="13.55" customHeight="1" x14ac:dyDescent="0.2">
      <c r="A111" s="181" t="str">
        <f t="shared" si="5"/>
        <v>ZTW - K 6-1 /  9,17</v>
      </c>
      <c r="B111" s="111">
        <f t="shared" si="5"/>
        <v>35.970599999999997</v>
      </c>
      <c r="C111" s="147">
        <f t="shared" si="6"/>
        <v>0</v>
      </c>
      <c r="D111" s="129">
        <f t="shared" si="7"/>
        <v>0</v>
      </c>
      <c r="E111" s="148" t="s">
        <v>5</v>
      </c>
      <c r="F111" s="131" t="str">
        <f t="shared" si="8"/>
        <v/>
      </c>
      <c r="G111" s="16" t="s">
        <v>6</v>
      </c>
    </row>
    <row r="112" spans="1:8" ht="13.55" customHeight="1" x14ac:dyDescent="0.2">
      <c r="A112" s="181" t="str">
        <f t="shared" si="5"/>
        <v>ZTW - K 6-2 /  11,08</v>
      </c>
      <c r="B112" s="111">
        <f t="shared" si="5"/>
        <v>24.216000000000001</v>
      </c>
      <c r="C112" s="147">
        <f t="shared" si="6"/>
        <v>0</v>
      </c>
      <c r="D112" s="129">
        <f t="shared" si="7"/>
        <v>0</v>
      </c>
      <c r="E112" s="148" t="s">
        <v>5</v>
      </c>
      <c r="F112" s="131" t="str">
        <f t="shared" si="8"/>
        <v/>
      </c>
      <c r="G112" s="16" t="s">
        <v>6</v>
      </c>
    </row>
    <row r="113" spans="1:8" ht="13.55" customHeight="1" x14ac:dyDescent="0.2">
      <c r="A113" s="181" t="str">
        <f t="shared" si="5"/>
        <v>ZTW - K 7-1 /  17,12</v>
      </c>
      <c r="B113" s="111">
        <f t="shared" si="5"/>
        <v>26.107299999999999</v>
      </c>
      <c r="C113" s="147">
        <f t="shared" si="6"/>
        <v>0</v>
      </c>
      <c r="D113" s="129">
        <f t="shared" si="7"/>
        <v>0</v>
      </c>
      <c r="E113" s="148" t="s">
        <v>5</v>
      </c>
      <c r="F113" s="131" t="str">
        <f t="shared" si="8"/>
        <v/>
      </c>
      <c r="G113" s="16" t="s">
        <v>6</v>
      </c>
    </row>
    <row r="114" spans="1:8" ht="13.55" customHeight="1" x14ac:dyDescent="0.2">
      <c r="A114" s="182" t="str">
        <f t="shared" si="5"/>
        <v>ZTW - K 7-2 /  19,13</v>
      </c>
      <c r="B114" s="111">
        <f t="shared" si="5"/>
        <v>23.416599999999999</v>
      </c>
      <c r="C114" s="149">
        <f t="shared" si="6"/>
        <v>0</v>
      </c>
      <c r="D114" s="121">
        <f t="shared" si="7"/>
        <v>0</v>
      </c>
      <c r="E114" s="150" t="s">
        <v>5</v>
      </c>
      <c r="F114" s="121" t="str">
        <f t="shared" si="8"/>
        <v/>
      </c>
      <c r="G114" s="17" t="s">
        <v>6</v>
      </c>
      <c r="H114" s="151"/>
    </row>
    <row r="115" spans="1:8" ht="36.75" customHeight="1" x14ac:dyDescent="0.2">
      <c r="A115" s="561" t="s">
        <v>406</v>
      </c>
      <c r="B115" s="562"/>
      <c r="C115" s="563"/>
      <c r="D115" s="461"/>
      <c r="E115" s="26" t="s">
        <v>12</v>
      </c>
      <c r="F115" s="577"/>
      <c r="G115" s="578"/>
      <c r="H115" s="43"/>
    </row>
    <row r="116" spans="1:8" ht="13.55" customHeight="1" x14ac:dyDescent="0.2">
      <c r="A116" s="181" t="str">
        <f>A24</f>
        <v>ZTW - St 7-1 /  7,73</v>
      </c>
      <c r="B116" s="111">
        <f>B24</f>
        <v>13.053649999999999</v>
      </c>
      <c r="C116" s="147">
        <f>D24</f>
        <v>0</v>
      </c>
      <c r="D116" s="459">
        <f>ROUND(C116*(1-$D$115/100),2)</f>
        <v>0</v>
      </c>
      <c r="E116" s="460" t="s">
        <v>5</v>
      </c>
      <c r="F116" s="131" t="str">
        <f>IF(C116=0,"",ROUND(B116/D116-B116/C116,2))</f>
        <v/>
      </c>
      <c r="G116" s="16" t="s">
        <v>6</v>
      </c>
    </row>
    <row r="117" spans="1:8" ht="13.55" customHeight="1" x14ac:dyDescent="0.2">
      <c r="A117" s="181" t="str">
        <f>A25</f>
        <v>ZTW - St 7-2 /  9,47</v>
      </c>
      <c r="B117" s="114">
        <f>B25</f>
        <v>11.708299999999999</v>
      </c>
      <c r="C117" s="147">
        <f>D25</f>
        <v>0</v>
      </c>
      <c r="D117" s="121">
        <f>ROUND(C117*(1-$D$115/100),2)</f>
        <v>0</v>
      </c>
      <c r="E117" s="150" t="s">
        <v>5</v>
      </c>
      <c r="F117" s="121" t="str">
        <f>IF(C117=0,"",ROUND(B117/D117-B117/C117,2))</f>
        <v/>
      </c>
      <c r="G117" s="17" t="s">
        <v>6</v>
      </c>
      <c r="H117" s="151"/>
    </row>
    <row r="118" spans="1:8" ht="37.450000000000003" customHeight="1" x14ac:dyDescent="0.2">
      <c r="A118" s="561" t="s">
        <v>407</v>
      </c>
      <c r="B118" s="562"/>
      <c r="C118" s="563"/>
      <c r="D118" s="461"/>
      <c r="E118" s="26" t="s">
        <v>12</v>
      </c>
      <c r="F118" s="577"/>
      <c r="G118" s="578"/>
      <c r="H118" s="43"/>
    </row>
    <row r="119" spans="1:8" ht="13.55" customHeight="1" x14ac:dyDescent="0.2">
      <c r="A119" s="181" t="str">
        <f>A27</f>
        <v>ZTW - So 6 / 4</v>
      </c>
      <c r="B119" s="111">
        <f>B27</f>
        <v>13.053649999999999</v>
      </c>
      <c r="C119" s="147">
        <f>D27</f>
        <v>0</v>
      </c>
      <c r="D119" s="459">
        <f>ROUND(C119*(1-$D$118/100),2)</f>
        <v>0</v>
      </c>
      <c r="E119" s="460" t="s">
        <v>5</v>
      </c>
      <c r="F119" s="131" t="str">
        <f>IF(C119=0,"",ROUND(B119/D119-B119/C119,2))</f>
        <v/>
      </c>
      <c r="G119" s="16" t="s">
        <v>6</v>
      </c>
    </row>
    <row r="120" spans="1:8" ht="13.55" customHeight="1" x14ac:dyDescent="0.2">
      <c r="A120" s="181" t="str">
        <f>A28</f>
        <v>ZTW - So 7 / 4</v>
      </c>
      <c r="B120" s="114">
        <f>B28</f>
        <v>11.708299999999999</v>
      </c>
      <c r="C120" s="147">
        <f>D28</f>
        <v>0</v>
      </c>
      <c r="D120" s="121">
        <f>ROUND(C120*(1-$D$118/100),2)</f>
        <v>0</v>
      </c>
      <c r="E120" s="150" t="s">
        <v>5</v>
      </c>
      <c r="F120" s="121" t="str">
        <f>IF(C120=0,"",ROUND(B120/D120-B120/C120,2))</f>
        <v/>
      </c>
      <c r="G120" s="17" t="s">
        <v>6</v>
      </c>
      <c r="H120" s="151"/>
    </row>
    <row r="121" spans="1:8" s="103" customFormat="1" ht="8.1999999999999993" customHeight="1" x14ac:dyDescent="0.2">
      <c r="A121" s="30"/>
      <c r="B121" s="116"/>
      <c r="C121" s="117"/>
      <c r="D121" s="29"/>
      <c r="E121" s="117"/>
      <c r="F121" s="118"/>
      <c r="G121" s="119"/>
    </row>
    <row r="122" spans="1:8" s="56" customFormat="1" ht="29.95" customHeight="1" x14ac:dyDescent="0.2">
      <c r="A122" s="137" t="s">
        <v>201</v>
      </c>
      <c r="B122" s="152"/>
      <c r="C122" s="153"/>
      <c r="D122" s="27"/>
      <c r="E122" s="161"/>
      <c r="F122" s="273">
        <v>7</v>
      </c>
      <c r="G122" s="31" t="s">
        <v>6</v>
      </c>
    </row>
    <row r="123" spans="1:8" s="103" customFormat="1" ht="8.1999999999999993" customHeight="1" x14ac:dyDescent="0.2">
      <c r="A123" s="30"/>
      <c r="B123" s="116"/>
      <c r="C123" s="117"/>
      <c r="D123" s="29"/>
      <c r="E123" s="117"/>
      <c r="F123" s="118"/>
      <c r="G123" s="119"/>
    </row>
    <row r="124" spans="1:8" s="56" customFormat="1" ht="29.95" customHeight="1" x14ac:dyDescent="0.2">
      <c r="A124" s="202" t="s">
        <v>0</v>
      </c>
      <c r="B124" s="152"/>
      <c r="C124" s="153"/>
      <c r="D124" s="154"/>
      <c r="E124" s="155"/>
      <c r="F124" s="156">
        <f>ROUND(SUM(F16:F28)+SUM(F33:F52)+SUM(F57:F64)+SUM(F68:F91)+SUM(F97:F102)+SUM(F108:F114)+SUM(F116:F117)+SUM(F119:F120)+F122,2)</f>
        <v>7</v>
      </c>
      <c r="G124" s="26" t="s">
        <v>6</v>
      </c>
      <c r="H124" s="157"/>
    </row>
    <row r="125" spans="1:8" ht="29.95" customHeight="1" x14ac:dyDescent="0.2">
      <c r="A125" s="589" t="s">
        <v>82</v>
      </c>
      <c r="B125" s="589"/>
      <c r="C125" s="5"/>
      <c r="E125" s="5"/>
      <c r="G125" s="5"/>
    </row>
    <row r="126" spans="1:8" s="56" customFormat="1" ht="29.95" customHeight="1" x14ac:dyDescent="0.2">
      <c r="A126" s="202" t="s">
        <v>83</v>
      </c>
      <c r="B126" s="152"/>
      <c r="C126" s="153"/>
      <c r="D126" s="27"/>
      <c r="E126" s="161"/>
      <c r="F126" s="162">
        <v>3</v>
      </c>
      <c r="G126" s="31" t="s">
        <v>6</v>
      </c>
    </row>
    <row r="128" spans="1:8" ht="24.95" customHeight="1" x14ac:dyDescent="0.2">
      <c r="A128" s="589" t="s">
        <v>1</v>
      </c>
      <c r="B128" s="589"/>
    </row>
    <row r="129" spans="1:9" ht="24.95" customHeight="1" x14ac:dyDescent="0.2">
      <c r="A129" s="25"/>
      <c r="B129" s="579" t="s">
        <v>57</v>
      </c>
      <c r="C129" s="572"/>
      <c r="D129" s="559" t="s">
        <v>58</v>
      </c>
      <c r="E129" s="567"/>
      <c r="F129" s="559" t="s">
        <v>55</v>
      </c>
      <c r="G129" s="567"/>
    </row>
    <row r="130" spans="1:9" ht="13.55" customHeight="1" x14ac:dyDescent="0.2">
      <c r="A130" s="163" t="s">
        <v>67</v>
      </c>
      <c r="B130" s="21"/>
      <c r="C130" s="15" t="s">
        <v>8</v>
      </c>
      <c r="D130" s="22"/>
      <c r="E130" s="71" t="s">
        <v>9</v>
      </c>
      <c r="F130" s="164">
        <f>ROUND(B130*D130,2)</f>
        <v>0</v>
      </c>
      <c r="G130" s="75" t="s">
        <v>6</v>
      </c>
    </row>
    <row r="131" spans="1:9" ht="13.55" customHeight="1" x14ac:dyDescent="0.2">
      <c r="A131" s="13" t="s">
        <v>68</v>
      </c>
      <c r="B131" s="19"/>
      <c r="C131" s="16" t="s">
        <v>8</v>
      </c>
      <c r="D131" s="23"/>
      <c r="E131" s="128" t="s">
        <v>9</v>
      </c>
      <c r="F131" s="129">
        <f>ROUND(B131*D131,2)</f>
        <v>0</v>
      </c>
      <c r="G131" s="138" t="s">
        <v>6</v>
      </c>
    </row>
    <row r="132" spans="1:9" ht="13.55" customHeight="1" x14ac:dyDescent="0.2">
      <c r="A132" s="13" t="s">
        <v>69</v>
      </c>
      <c r="B132" s="19"/>
      <c r="C132" s="16" t="s">
        <v>8</v>
      </c>
      <c r="D132" s="23"/>
      <c r="E132" s="128" t="s">
        <v>9</v>
      </c>
      <c r="F132" s="129">
        <f>ROUND(B132*D132,2)</f>
        <v>0</v>
      </c>
      <c r="G132" s="138" t="s">
        <v>6</v>
      </c>
    </row>
    <row r="133" spans="1:9" ht="13.55" customHeight="1" x14ac:dyDescent="0.2">
      <c r="A133" s="40" t="s">
        <v>13</v>
      </c>
      <c r="B133" s="165">
        <v>1</v>
      </c>
      <c r="C133" s="166" t="s">
        <v>8</v>
      </c>
      <c r="D133" s="199">
        <v>1</v>
      </c>
      <c r="E133" s="99" t="s">
        <v>9</v>
      </c>
      <c r="F133" s="121">
        <f>ROUND(B133*D133,2)</f>
        <v>1</v>
      </c>
      <c r="G133" s="126" t="s">
        <v>6</v>
      </c>
    </row>
    <row r="134" spans="1:9" s="103" customFormat="1" ht="8.1999999999999993" customHeight="1" x14ac:dyDescent="0.2">
      <c r="A134" s="30"/>
      <c r="B134" s="116"/>
      <c r="C134" s="117"/>
      <c r="D134" s="29"/>
      <c r="E134" s="117"/>
      <c r="F134" s="118"/>
      <c r="G134" s="119"/>
    </row>
    <row r="135" spans="1:9" s="56" customFormat="1" ht="29.95" customHeight="1" x14ac:dyDescent="0.2">
      <c r="A135" s="569" t="s">
        <v>84</v>
      </c>
      <c r="B135" s="570"/>
      <c r="C135" s="168"/>
      <c r="D135" s="125"/>
      <c r="E135" s="169"/>
      <c r="F135" s="156">
        <f>ROUND(SUM(F130:F133),2)</f>
        <v>1</v>
      </c>
      <c r="G135" s="126" t="s">
        <v>6</v>
      </c>
    </row>
    <row r="136" spans="1:9" s="56" customFormat="1" ht="9.3000000000000007" customHeight="1" x14ac:dyDescent="0.2">
      <c r="A136" s="63"/>
      <c r="B136" s="5"/>
      <c r="C136" s="8"/>
      <c r="D136" s="5"/>
      <c r="E136" s="8"/>
      <c r="F136" s="45"/>
      <c r="G136" s="8"/>
    </row>
    <row r="137" spans="1:9" s="56" customFormat="1" ht="29.95" customHeight="1" x14ac:dyDescent="0.2">
      <c r="A137" s="575" t="s">
        <v>199</v>
      </c>
      <c r="B137" s="576"/>
      <c r="C137" s="576"/>
      <c r="D137" s="103"/>
      <c r="E137" s="103"/>
      <c r="F137" s="103"/>
      <c r="G137" s="103"/>
      <c r="H137" s="250"/>
      <c r="I137" s="250"/>
    </row>
    <row r="138" spans="1:9" s="56" customFormat="1" ht="29.95" customHeight="1" x14ac:dyDescent="0.2">
      <c r="A138" s="200" t="s">
        <v>60</v>
      </c>
      <c r="B138" s="571" t="s">
        <v>131</v>
      </c>
      <c r="C138" s="572"/>
      <c r="D138" s="568" t="s">
        <v>132</v>
      </c>
      <c r="E138" s="567"/>
      <c r="F138" s="568" t="s">
        <v>11</v>
      </c>
      <c r="G138" s="567"/>
    </row>
    <row r="139" spans="1:9" s="56" customFormat="1" ht="29.95" customHeight="1" x14ac:dyDescent="0.2">
      <c r="A139" s="429" t="s">
        <v>400</v>
      </c>
      <c r="B139" s="240">
        <v>300</v>
      </c>
      <c r="C139" s="241" t="s">
        <v>4</v>
      </c>
      <c r="D139" s="292"/>
      <c r="E139" s="241" t="s">
        <v>5</v>
      </c>
      <c r="F139" s="242">
        <f>IF(D139=0,0,ROUND(B139/D139,2))</f>
        <v>0</v>
      </c>
      <c r="G139" s="243" t="s">
        <v>6</v>
      </c>
    </row>
    <row r="140" spans="1:9" s="56" customFormat="1" ht="29.95" customHeight="1" x14ac:dyDescent="0.2">
      <c r="A140" s="249" t="s">
        <v>374</v>
      </c>
      <c r="B140" s="244">
        <v>2</v>
      </c>
      <c r="C140" s="16" t="s">
        <v>8</v>
      </c>
      <c r="D140" s="293"/>
      <c r="E140" s="128" t="s">
        <v>9</v>
      </c>
      <c r="F140" s="129">
        <f>ROUND(B140*D140,2)</f>
        <v>0</v>
      </c>
      <c r="G140" s="138" t="s">
        <v>6</v>
      </c>
    </row>
    <row r="141" spans="1:9" s="56" customFormat="1" ht="29.95" customHeight="1" x14ac:dyDescent="0.2">
      <c r="A141" s="249" t="s">
        <v>375</v>
      </c>
      <c r="B141" s="244">
        <v>2</v>
      </c>
      <c r="C141" s="16" t="s">
        <v>8</v>
      </c>
      <c r="D141" s="293"/>
      <c r="E141" s="128" t="s">
        <v>9</v>
      </c>
      <c r="F141" s="129">
        <f>ROUND(B141*D141,2)</f>
        <v>0</v>
      </c>
      <c r="G141" s="138" t="s">
        <v>6</v>
      </c>
    </row>
    <row r="142" spans="1:9" s="56" customFormat="1" ht="32.1" customHeight="1" x14ac:dyDescent="0.2">
      <c r="A142" s="553" t="s">
        <v>200</v>
      </c>
      <c r="B142" s="554"/>
      <c r="C142" s="554"/>
      <c r="D142" s="554"/>
      <c r="E142" s="161"/>
      <c r="F142" s="246">
        <f>SUM(F139:F141)</f>
        <v>0</v>
      </c>
      <c r="G142" s="31" t="s">
        <v>6</v>
      </c>
    </row>
    <row r="143" spans="1:9" ht="13.55" customHeight="1" thickBot="1" x14ac:dyDescent="0.25">
      <c r="F143" s="45"/>
    </row>
    <row r="144" spans="1:9" s="56" customFormat="1" ht="29.95" customHeight="1" thickTop="1" thickBot="1" x14ac:dyDescent="0.25">
      <c r="A144" s="206" t="s">
        <v>85</v>
      </c>
      <c r="B144" s="555" t="s">
        <v>133</v>
      </c>
      <c r="C144" s="555"/>
      <c r="D144" s="555"/>
      <c r="E144" s="556"/>
      <c r="F144" s="172">
        <f>ROUND(F124+F126+F135+F142,2)</f>
        <v>11</v>
      </c>
      <c r="G144" s="173" t="s">
        <v>6</v>
      </c>
      <c r="H144" s="175"/>
    </row>
    <row r="145" spans="1:7" ht="10.7" x14ac:dyDescent="0.2"/>
    <row r="146" spans="1:7" ht="13.55" customHeight="1" x14ac:dyDescent="0.2">
      <c r="A146" s="10" t="s">
        <v>47</v>
      </c>
    </row>
    <row r="147" spans="1:7" ht="29.95" customHeight="1" x14ac:dyDescent="0.2">
      <c r="A147" s="497" t="s">
        <v>71</v>
      </c>
      <c r="B147" s="497"/>
      <c r="C147" s="497"/>
      <c r="D147" s="497"/>
      <c r="E147" s="497"/>
      <c r="F147" s="497"/>
      <c r="G147" s="497"/>
    </row>
    <row r="148" spans="1:7" ht="50.1" customHeight="1" x14ac:dyDescent="0.2">
      <c r="A148" s="498" t="s">
        <v>86</v>
      </c>
      <c r="B148" s="498"/>
      <c r="C148" s="498"/>
      <c r="D148" s="498"/>
      <c r="E148" s="498"/>
      <c r="F148" s="498"/>
      <c r="G148" s="498"/>
    </row>
    <row r="149" spans="1:7" ht="30.65" customHeight="1" x14ac:dyDescent="0.2">
      <c r="A149" s="498" t="s">
        <v>404</v>
      </c>
      <c r="B149" s="498"/>
      <c r="C149" s="498"/>
      <c r="D149" s="498"/>
      <c r="E149" s="498"/>
      <c r="F149" s="498"/>
      <c r="G149" s="498"/>
    </row>
    <row r="150" spans="1:7" ht="50.1" customHeight="1" x14ac:dyDescent="0.2">
      <c r="A150" s="592" t="s">
        <v>89</v>
      </c>
      <c r="B150" s="592"/>
      <c r="C150" s="592"/>
      <c r="D150" s="592"/>
      <c r="E150" s="592"/>
      <c r="F150" s="592"/>
      <c r="G150" s="592"/>
    </row>
    <row r="151" spans="1:7" ht="54.75" customHeight="1" x14ac:dyDescent="0.2">
      <c r="A151" s="592"/>
      <c r="B151" s="592"/>
      <c r="C151" s="592"/>
      <c r="D151" s="592"/>
      <c r="E151" s="592"/>
      <c r="F151" s="592"/>
      <c r="G151" s="592"/>
    </row>
    <row r="152" spans="1:7" ht="13.55" customHeight="1" x14ac:dyDescent="0.2">
      <c r="A152" s="59"/>
    </row>
    <row r="155" spans="1:7" ht="13.55" customHeight="1" x14ac:dyDescent="0.2">
      <c r="A155" s="177"/>
    </row>
    <row r="156" spans="1:7" ht="13.55" customHeight="1" x14ac:dyDescent="0.2">
      <c r="A156" s="177"/>
    </row>
    <row r="157" spans="1:7" ht="13.55" customHeight="1" x14ac:dyDescent="0.2">
      <c r="A157" s="177"/>
    </row>
  </sheetData>
  <sheetProtection selectLockedCells="1"/>
  <mergeCells count="53">
    <mergeCell ref="A1:B1"/>
    <mergeCell ref="C7:G8"/>
    <mergeCell ref="F15:G15"/>
    <mergeCell ref="D67:E67"/>
    <mergeCell ref="F56:G56"/>
    <mergeCell ref="D32:E32"/>
    <mergeCell ref="A2:B2"/>
    <mergeCell ref="A11:C11"/>
    <mergeCell ref="C9:G9"/>
    <mergeCell ref="D15:E15"/>
    <mergeCell ref="F14:G14"/>
    <mergeCell ref="D14:E14"/>
    <mergeCell ref="D56:E56"/>
    <mergeCell ref="B67:C67"/>
    <mergeCell ref="F32:G32"/>
    <mergeCell ref="D11:F11"/>
    <mergeCell ref="A151:G151"/>
    <mergeCell ref="A150:G150"/>
    <mergeCell ref="A148:G148"/>
    <mergeCell ref="A147:G147"/>
    <mergeCell ref="A149:G149"/>
    <mergeCell ref="B15:C15"/>
    <mergeCell ref="B14:C14"/>
    <mergeCell ref="B56:C56"/>
    <mergeCell ref="F107:G107"/>
    <mergeCell ref="B129:C129"/>
    <mergeCell ref="F115:G115"/>
    <mergeCell ref="B96:C96"/>
    <mergeCell ref="F106:G106"/>
    <mergeCell ref="B32:C32"/>
    <mergeCell ref="F96:G96"/>
    <mergeCell ref="F67:G67"/>
    <mergeCell ref="C105:E105"/>
    <mergeCell ref="D106:E106"/>
    <mergeCell ref="D129:E129"/>
    <mergeCell ref="A125:B125"/>
    <mergeCell ref="A128:B128"/>
    <mergeCell ref="A142:D142"/>
    <mergeCell ref="B144:E144"/>
    <mergeCell ref="F105:G105"/>
    <mergeCell ref="D96:E96"/>
    <mergeCell ref="A118:C118"/>
    <mergeCell ref="A104:G104"/>
    <mergeCell ref="F129:G129"/>
    <mergeCell ref="D138:E138"/>
    <mergeCell ref="A135:B135"/>
    <mergeCell ref="A107:C107"/>
    <mergeCell ref="B138:C138"/>
    <mergeCell ref="B105:B106"/>
    <mergeCell ref="A137:C137"/>
    <mergeCell ref="F138:G138"/>
    <mergeCell ref="A115:C115"/>
    <mergeCell ref="F118:G118"/>
  </mergeCells>
  <phoneticPr fontId="2" type="noConversion"/>
  <pageMargins left="0.70866141732283472" right="0.43307086614173229" top="0.74803149606299213" bottom="0.39370078740157483" header="0.47244094488188981" footer="0.27559055118110237"/>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rowBreaks count="3" manualBreakCount="3">
    <brk id="55" max="6" man="1"/>
    <brk id="95" max="6" man="1"/>
    <brk id="12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pageSetUpPr fitToPage="1"/>
  </sheetPr>
  <dimension ref="A1:L95"/>
  <sheetViews>
    <sheetView view="pageBreakPreview" zoomScaleNormal="120" zoomScaleSheetLayoutView="108" workbookViewId="0">
      <selection activeCell="C7" sqref="C7:G8"/>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10" ht="24.95" customHeight="1" x14ac:dyDescent="0.2">
      <c r="A1" s="479" t="s">
        <v>107</v>
      </c>
      <c r="B1" s="479"/>
      <c r="G1" s="407"/>
      <c r="I1" s="406"/>
    </row>
    <row r="2" spans="1:10" ht="24.95" customHeight="1" x14ac:dyDescent="0.2">
      <c r="A2" s="479" t="s">
        <v>191</v>
      </c>
      <c r="B2" s="479"/>
    </row>
    <row r="3" spans="1:10" ht="24.95" customHeight="1" x14ac:dyDescent="0.2">
      <c r="A3" s="229" t="s">
        <v>192</v>
      </c>
      <c r="B3" s="41"/>
    </row>
    <row r="4" spans="1:10" ht="13.55" customHeight="1" x14ac:dyDescent="0.2">
      <c r="A4" s="5"/>
    </row>
    <row r="5" spans="1:10" s="57" customFormat="1" ht="18.75" customHeight="1" x14ac:dyDescent="0.2">
      <c r="A5" s="3" t="s">
        <v>175</v>
      </c>
      <c r="C5" s="56"/>
      <c r="E5" s="58"/>
      <c r="G5" s="58"/>
    </row>
    <row r="6" spans="1:10" ht="13.55" customHeight="1" x14ac:dyDescent="0.2">
      <c r="A6" s="5"/>
    </row>
    <row r="7" spans="1:10" ht="13.55" customHeight="1" x14ac:dyDescent="0.2">
      <c r="A7" s="4" t="s">
        <v>33</v>
      </c>
      <c r="C7" s="528" t="str">
        <f>Unterfertigung!$C$8</f>
        <v>AN / Affidatario</v>
      </c>
      <c r="D7" s="529"/>
      <c r="E7" s="529"/>
      <c r="F7" s="529"/>
      <c r="G7" s="530"/>
      <c r="H7" s="217"/>
    </row>
    <row r="8" spans="1:10" ht="13.55" customHeight="1" x14ac:dyDescent="0.2">
      <c r="A8" s="6" t="s">
        <v>34</v>
      </c>
      <c r="C8" s="531"/>
      <c r="D8" s="532"/>
      <c r="E8" s="532"/>
      <c r="F8" s="532"/>
      <c r="G8" s="533"/>
      <c r="H8" s="217"/>
    </row>
    <row r="9" spans="1:10" ht="13.55" customHeight="1" x14ac:dyDescent="0.2">
      <c r="A9" s="7" t="s">
        <v>35</v>
      </c>
      <c r="C9" s="489" t="s">
        <v>45</v>
      </c>
      <c r="D9" s="490"/>
      <c r="E9" s="490"/>
      <c r="F9" s="490"/>
      <c r="G9" s="491"/>
      <c r="H9" s="186"/>
    </row>
    <row r="10" spans="1:10" ht="25.7" customHeight="1" x14ac:dyDescent="0.2"/>
    <row r="11" spans="1:10" s="9" customFormat="1" ht="50.1" customHeight="1" x14ac:dyDescent="0.2">
      <c r="A11" s="593" t="s">
        <v>207</v>
      </c>
      <c r="B11" s="593"/>
      <c r="C11" s="593"/>
      <c r="D11" s="215" t="s">
        <v>92</v>
      </c>
      <c r="E11" s="105"/>
      <c r="F11" s="42"/>
      <c r="G11" s="106"/>
    </row>
    <row r="12" spans="1:10" ht="9.3000000000000007" customHeight="1" x14ac:dyDescent="0.2">
      <c r="A12" s="107"/>
    </row>
    <row r="13" spans="1:10" ht="13.55" customHeight="1" x14ac:dyDescent="0.2">
      <c r="A13" s="10" t="s">
        <v>93</v>
      </c>
    </row>
    <row r="14" spans="1:10" ht="50.1" customHeight="1" x14ac:dyDescent="0.2">
      <c r="A14" s="39"/>
      <c r="B14" s="580" t="s">
        <v>51</v>
      </c>
      <c r="C14" s="580"/>
      <c r="D14" s="580" t="s">
        <v>52</v>
      </c>
      <c r="E14" s="594"/>
      <c r="F14" s="580" t="s">
        <v>53</v>
      </c>
      <c r="G14" s="594"/>
    </row>
    <row r="15" spans="1:10" ht="24.25" customHeight="1" x14ac:dyDescent="0.2">
      <c r="A15" s="108" t="s">
        <v>111</v>
      </c>
      <c r="B15" s="579" t="s">
        <v>56</v>
      </c>
      <c r="C15" s="572"/>
      <c r="D15" s="559">
        <v>28</v>
      </c>
      <c r="E15" s="567"/>
      <c r="F15" s="559" t="s">
        <v>55</v>
      </c>
      <c r="G15" s="567"/>
    </row>
    <row r="16" spans="1:10" ht="13.55" customHeight="1" x14ac:dyDescent="0.2">
      <c r="A16" s="11" t="s">
        <v>496</v>
      </c>
      <c r="B16" s="109">
        <v>148.04310000000001</v>
      </c>
      <c r="C16" s="15" t="s">
        <v>4</v>
      </c>
      <c r="D16" s="415">
        <f>'VT1-Blatt 1.2'!D68</f>
        <v>0</v>
      </c>
      <c r="E16" s="15" t="s">
        <v>5</v>
      </c>
      <c r="F16" s="414" t="str">
        <f>IF(D16=0,"",ROUND(ROUND(B16/D16,2),2))</f>
        <v/>
      </c>
      <c r="G16" s="15" t="s">
        <v>6</v>
      </c>
      <c r="J16" s="437"/>
    </row>
    <row r="17" spans="1:10" ht="13.55" customHeight="1" x14ac:dyDescent="0.2">
      <c r="A17" s="13" t="s">
        <v>497</v>
      </c>
      <c r="B17" s="111">
        <v>235.44200000000001</v>
      </c>
      <c r="C17" s="16" t="s">
        <v>4</v>
      </c>
      <c r="D17" s="416">
        <f>'VT1-Blatt 1.2'!D69</f>
        <v>0</v>
      </c>
      <c r="E17" s="16" t="s">
        <v>5</v>
      </c>
      <c r="F17" s="112" t="str">
        <f t="shared" ref="F17:F25" si="0">IF(D17=0,"",ROUND(ROUND(B17/D17,2),2))</f>
        <v/>
      </c>
      <c r="G17" s="16" t="s">
        <v>6</v>
      </c>
      <c r="J17" s="437"/>
    </row>
    <row r="18" spans="1:10" ht="13.55" customHeight="1" x14ac:dyDescent="0.2">
      <c r="A18" s="13" t="s">
        <v>498</v>
      </c>
      <c r="B18" s="111">
        <v>463.48200000000003</v>
      </c>
      <c r="C18" s="16" t="s">
        <v>4</v>
      </c>
      <c r="D18" s="416">
        <f>'VT1-Blatt 1.2'!D70</f>
        <v>0</v>
      </c>
      <c r="E18" s="16" t="s">
        <v>5</v>
      </c>
      <c r="F18" s="112" t="str">
        <f t="shared" si="0"/>
        <v/>
      </c>
      <c r="G18" s="16" t="s">
        <v>6</v>
      </c>
      <c r="J18" s="437"/>
    </row>
    <row r="19" spans="1:10" ht="13.55" customHeight="1" x14ac:dyDescent="0.2">
      <c r="A19" s="13" t="s">
        <v>499</v>
      </c>
      <c r="B19" s="111">
        <v>84.723399999999998</v>
      </c>
      <c r="C19" s="16" t="s">
        <v>4</v>
      </c>
      <c r="D19" s="416">
        <f>'VT1-Blatt 1.2'!D71</f>
        <v>0</v>
      </c>
      <c r="E19" s="16" t="s">
        <v>5</v>
      </c>
      <c r="F19" s="112" t="str">
        <f t="shared" si="0"/>
        <v/>
      </c>
      <c r="G19" s="16" t="s">
        <v>6</v>
      </c>
      <c r="J19" s="437"/>
    </row>
    <row r="20" spans="1:10" ht="13.55" customHeight="1" x14ac:dyDescent="0.2">
      <c r="A20" s="13" t="s">
        <v>500</v>
      </c>
      <c r="B20" s="111">
        <v>231.4734</v>
      </c>
      <c r="C20" s="16" t="s">
        <v>4</v>
      </c>
      <c r="D20" s="416">
        <f>'VT1-Blatt 1.2'!D72</f>
        <v>0</v>
      </c>
      <c r="E20" s="16" t="s">
        <v>5</v>
      </c>
      <c r="F20" s="112" t="str">
        <f t="shared" si="0"/>
        <v/>
      </c>
      <c r="G20" s="16" t="s">
        <v>6</v>
      </c>
      <c r="J20" s="437"/>
    </row>
    <row r="21" spans="1:10" ht="13.55" customHeight="1" x14ac:dyDescent="0.2">
      <c r="A21" s="13" t="s">
        <v>501</v>
      </c>
      <c r="B21" s="111">
        <v>102.5311</v>
      </c>
      <c r="C21" s="16" t="s">
        <v>4</v>
      </c>
      <c r="D21" s="416">
        <f>'VT1-Blatt 1.2'!D73</f>
        <v>0</v>
      </c>
      <c r="E21" s="16" t="s">
        <v>5</v>
      </c>
      <c r="F21" s="112" t="str">
        <f t="shared" si="0"/>
        <v/>
      </c>
      <c r="G21" s="16" t="s">
        <v>6</v>
      </c>
      <c r="J21" s="437"/>
    </row>
    <row r="22" spans="1:10" ht="13.55" customHeight="1" x14ac:dyDescent="0.2">
      <c r="A22" s="13" t="s">
        <v>502</v>
      </c>
      <c r="B22" s="111">
        <v>124.0844</v>
      </c>
      <c r="C22" s="16" t="s">
        <v>4</v>
      </c>
      <c r="D22" s="416">
        <f>'VT1-Blatt 1.2'!D74</f>
        <v>0</v>
      </c>
      <c r="E22" s="16" t="s">
        <v>5</v>
      </c>
      <c r="F22" s="112" t="str">
        <f t="shared" si="0"/>
        <v/>
      </c>
      <c r="G22" s="16" t="s">
        <v>6</v>
      </c>
      <c r="J22" s="437"/>
    </row>
    <row r="23" spans="1:10" ht="13.55" customHeight="1" x14ac:dyDescent="0.2">
      <c r="A23" s="13" t="s">
        <v>503</v>
      </c>
      <c r="B23" s="111">
        <v>94.350399999999993</v>
      </c>
      <c r="C23" s="16" t="s">
        <v>4</v>
      </c>
      <c r="D23" s="416">
        <f>'VT1-Blatt 1.2'!D75</f>
        <v>0</v>
      </c>
      <c r="E23" s="16" t="s">
        <v>5</v>
      </c>
      <c r="F23" s="112" t="str">
        <f t="shared" si="0"/>
        <v/>
      </c>
      <c r="G23" s="16" t="s">
        <v>6</v>
      </c>
      <c r="J23" s="437"/>
    </row>
    <row r="24" spans="1:10" ht="13.55" customHeight="1" x14ac:dyDescent="0.2">
      <c r="A24" s="13" t="s">
        <v>504</v>
      </c>
      <c r="B24" s="111">
        <v>117.9164</v>
      </c>
      <c r="C24" s="16" t="s">
        <v>4</v>
      </c>
      <c r="D24" s="416">
        <f>'VT1-Blatt 1.2'!D76</f>
        <v>0</v>
      </c>
      <c r="E24" s="16" t="s">
        <v>5</v>
      </c>
      <c r="F24" s="112" t="str">
        <f t="shared" si="0"/>
        <v/>
      </c>
      <c r="G24" s="16" t="s">
        <v>6</v>
      </c>
      <c r="J24" s="437"/>
    </row>
    <row r="25" spans="1:10" ht="13.55" customHeight="1" x14ac:dyDescent="0.2">
      <c r="A25" s="13" t="s">
        <v>505</v>
      </c>
      <c r="B25" s="111">
        <v>144.95320000000001</v>
      </c>
      <c r="C25" s="16" t="s">
        <v>4</v>
      </c>
      <c r="D25" s="417">
        <f>'VT1-Blatt 1.2'!D77</f>
        <v>0</v>
      </c>
      <c r="E25" s="16" t="s">
        <v>5</v>
      </c>
      <c r="F25" s="112" t="str">
        <f t="shared" si="0"/>
        <v/>
      </c>
      <c r="G25" s="16" t="s">
        <v>6</v>
      </c>
      <c r="J25" s="437"/>
    </row>
    <row r="26" spans="1:10" s="103" customFormat="1" ht="5.7" customHeight="1" x14ac:dyDescent="0.2">
      <c r="A26" s="30"/>
      <c r="B26" s="116"/>
      <c r="C26" s="117"/>
      <c r="D26" s="29"/>
      <c r="E26" s="117"/>
      <c r="F26" s="118"/>
      <c r="G26" s="119"/>
    </row>
    <row r="27" spans="1:10" ht="13.55" customHeight="1" x14ac:dyDescent="0.2">
      <c r="A27" s="238" t="s">
        <v>508</v>
      </c>
      <c r="B27" s="111">
        <f>B21*0.25</f>
        <v>25.632774999999999</v>
      </c>
      <c r="C27" s="113" t="s">
        <v>4</v>
      </c>
      <c r="D27" s="416">
        <f>'VT1-Blatt 1.2'!D81</f>
        <v>0</v>
      </c>
      <c r="E27" s="113" t="s">
        <v>5</v>
      </c>
      <c r="F27" s="112" t="str">
        <f>IF(D27=0,"",ROUND(ROUND(B27/D27,2),2))</f>
        <v/>
      </c>
      <c r="G27" s="113" t="s">
        <v>6</v>
      </c>
      <c r="J27" s="437"/>
    </row>
    <row r="28" spans="1:10" ht="13.55" customHeight="1" x14ac:dyDescent="0.2">
      <c r="A28" s="13" t="s">
        <v>509</v>
      </c>
      <c r="B28" s="111">
        <f>B22*0.25</f>
        <v>31.021100000000001</v>
      </c>
      <c r="C28" s="16" t="s">
        <v>4</v>
      </c>
      <c r="D28" s="416">
        <f>'VT1-Blatt 1.2'!D82</f>
        <v>0</v>
      </c>
      <c r="E28" s="16" t="s">
        <v>5</v>
      </c>
      <c r="F28" s="112" t="str">
        <f>IF(D28=0,"",ROUND(ROUND(B28/D28,2),2))</f>
        <v/>
      </c>
      <c r="G28" s="16" t="s">
        <v>6</v>
      </c>
      <c r="J28" s="437"/>
    </row>
    <row r="29" spans="1:10" ht="13.55" customHeight="1" x14ac:dyDescent="0.2">
      <c r="A29" s="13" t="s">
        <v>510</v>
      </c>
      <c r="B29" s="111">
        <f>B23*0.4</f>
        <v>37.740159999999996</v>
      </c>
      <c r="C29" s="16" t="s">
        <v>4</v>
      </c>
      <c r="D29" s="416">
        <f>'VT1-Blatt 1.2'!D83</f>
        <v>0</v>
      </c>
      <c r="E29" s="16" t="s">
        <v>5</v>
      </c>
      <c r="F29" s="112" t="str">
        <f>IF(D29=0,"",ROUND(ROUND(B29/D29,2),2))</f>
        <v/>
      </c>
      <c r="G29" s="16" t="s">
        <v>6</v>
      </c>
      <c r="J29" s="437"/>
    </row>
    <row r="30" spans="1:10" ht="13.55" customHeight="1" x14ac:dyDescent="0.2">
      <c r="A30" s="238" t="s">
        <v>511</v>
      </c>
      <c r="B30" s="111">
        <f>B24*0.4</f>
        <v>47.166560000000004</v>
      </c>
      <c r="C30" s="113" t="s">
        <v>4</v>
      </c>
      <c r="D30" s="416">
        <f>'VT1-Blatt 1.2'!D84</f>
        <v>0</v>
      </c>
      <c r="E30" s="113" t="s">
        <v>5</v>
      </c>
      <c r="F30" s="112" t="str">
        <f>IF(D30=0,"",ROUND(ROUND(B30/D30,2),2))</f>
        <v/>
      </c>
      <c r="G30" s="113" t="s">
        <v>6</v>
      </c>
      <c r="J30" s="437"/>
    </row>
    <row r="31" spans="1:10" ht="13.55" customHeight="1" x14ac:dyDescent="0.2">
      <c r="A31" s="239" t="s">
        <v>512</v>
      </c>
      <c r="B31" s="139">
        <f>B25*0.4</f>
        <v>57.981280000000005</v>
      </c>
      <c r="C31" s="17" t="s">
        <v>4</v>
      </c>
      <c r="D31" s="417">
        <f>'VT1-Blatt 1.2'!D85</f>
        <v>0</v>
      </c>
      <c r="E31" s="17" t="s">
        <v>5</v>
      </c>
      <c r="F31" s="115" t="str">
        <f>IF(D31=0,"",ROUND(ROUND(B31/D31,2),2))</f>
        <v/>
      </c>
      <c r="G31" s="17" t="s">
        <v>6</v>
      </c>
      <c r="J31" s="437"/>
    </row>
    <row r="32" spans="1:10" s="103" customFormat="1" ht="6.45" customHeight="1" x14ac:dyDescent="0.2">
      <c r="A32" s="30"/>
      <c r="B32" s="116"/>
      <c r="C32" s="117"/>
      <c r="D32" s="29"/>
      <c r="E32" s="117"/>
      <c r="F32" s="118"/>
      <c r="G32" s="119"/>
    </row>
    <row r="33" spans="1:10" ht="13.55" customHeight="1" x14ac:dyDescent="0.2">
      <c r="A33" s="238" t="s">
        <v>513</v>
      </c>
      <c r="B33" s="111">
        <f>B27</f>
        <v>25.632774999999999</v>
      </c>
      <c r="C33" s="113" t="s">
        <v>4</v>
      </c>
      <c r="D33" s="416">
        <f>'VT1-Blatt 1.2'!D87</f>
        <v>0</v>
      </c>
      <c r="E33" s="113" t="s">
        <v>5</v>
      </c>
      <c r="F33" s="112" t="str">
        <f>IF(D33=0,"",ROUND(ROUND(B33/D33,2),2))</f>
        <v/>
      </c>
      <c r="G33" s="113" t="s">
        <v>6</v>
      </c>
      <c r="J33" s="437"/>
    </row>
    <row r="34" spans="1:10" ht="13.55" customHeight="1" x14ac:dyDescent="0.2">
      <c r="A34" s="13" t="s">
        <v>513</v>
      </c>
      <c r="B34" s="111">
        <f>B28</f>
        <v>31.021100000000001</v>
      </c>
      <c r="C34" s="16" t="s">
        <v>4</v>
      </c>
      <c r="D34" s="416">
        <f>'VT1-Blatt 1.2'!D88</f>
        <v>0</v>
      </c>
      <c r="E34" s="16" t="s">
        <v>5</v>
      </c>
      <c r="F34" s="112" t="str">
        <f>IF(D34=0,"",ROUND(ROUND(B34/D34,2),2))</f>
        <v/>
      </c>
      <c r="G34" s="16" t="s">
        <v>6</v>
      </c>
      <c r="J34" s="437"/>
    </row>
    <row r="35" spans="1:10" ht="13.55" customHeight="1" x14ac:dyDescent="0.2">
      <c r="A35" s="13" t="s">
        <v>514</v>
      </c>
      <c r="B35" s="111">
        <f>B29</f>
        <v>37.740159999999996</v>
      </c>
      <c r="C35" s="16" t="s">
        <v>4</v>
      </c>
      <c r="D35" s="416">
        <f>'VT1-Blatt 1.2'!D89</f>
        <v>0</v>
      </c>
      <c r="E35" s="16" t="s">
        <v>5</v>
      </c>
      <c r="F35" s="112" t="str">
        <f>IF(D35=0,"",ROUND(ROUND(B35/D35,2),2))</f>
        <v/>
      </c>
      <c r="G35" s="16" t="s">
        <v>6</v>
      </c>
      <c r="J35" s="437"/>
    </row>
    <row r="36" spans="1:10" ht="13.55" customHeight="1" x14ac:dyDescent="0.2">
      <c r="A36" s="238" t="s">
        <v>515</v>
      </c>
      <c r="B36" s="111">
        <f>B30</f>
        <v>47.166560000000004</v>
      </c>
      <c r="C36" s="113" t="s">
        <v>4</v>
      </c>
      <c r="D36" s="416">
        <f>'VT1-Blatt 1.2'!D90</f>
        <v>0</v>
      </c>
      <c r="E36" s="113" t="s">
        <v>5</v>
      </c>
      <c r="F36" s="112" t="str">
        <f>IF(D36=0,"",ROUND(ROUND(B36/D36,2),2))</f>
        <v/>
      </c>
      <c r="G36" s="113" t="s">
        <v>6</v>
      </c>
      <c r="J36" s="437"/>
    </row>
    <row r="37" spans="1:10" ht="13.55" customHeight="1" x14ac:dyDescent="0.2">
      <c r="A37" s="239" t="s">
        <v>515</v>
      </c>
      <c r="B37" s="139">
        <f>B31</f>
        <v>57.981280000000005</v>
      </c>
      <c r="C37" s="17" t="s">
        <v>4</v>
      </c>
      <c r="D37" s="417">
        <f>'VT1-Blatt 1.2'!D91</f>
        <v>0</v>
      </c>
      <c r="E37" s="17" t="s">
        <v>5</v>
      </c>
      <c r="F37" s="115" t="str">
        <f>IF(D37=0,"",ROUND(ROUND(B37/D37,2),2))</f>
        <v/>
      </c>
      <c r="G37" s="17" t="s">
        <v>6</v>
      </c>
      <c r="J37" s="437"/>
    </row>
    <row r="38" spans="1:10" s="103" customFormat="1" ht="5" customHeight="1" x14ac:dyDescent="0.2">
      <c r="A38" s="30"/>
      <c r="B38" s="116"/>
      <c r="C38" s="117"/>
      <c r="D38" s="29"/>
      <c r="E38" s="117"/>
      <c r="F38" s="118"/>
      <c r="G38" s="119"/>
    </row>
    <row r="39" spans="1:10" ht="13.55" customHeight="1" x14ac:dyDescent="0.2">
      <c r="A39" s="122" t="s">
        <v>130</v>
      </c>
      <c r="B39" s="123">
        <f>SUM(B16:B25)</f>
        <v>1746.9993999999999</v>
      </c>
      <c r="C39" s="124" t="s">
        <v>4</v>
      </c>
      <c r="D39" s="125"/>
      <c r="E39" s="99"/>
      <c r="F39" s="125"/>
      <c r="G39" s="126"/>
    </row>
    <row r="40" spans="1:10" s="103" customFormat="1" ht="7.15" customHeight="1" x14ac:dyDescent="0.2">
      <c r="A40" s="30"/>
      <c r="B40" s="116"/>
      <c r="C40" s="117"/>
      <c r="D40" s="29"/>
      <c r="E40" s="117"/>
      <c r="F40" s="118"/>
      <c r="G40" s="119"/>
    </row>
    <row r="41" spans="1:10" ht="24.25" customHeight="1" x14ac:dyDescent="0.2">
      <c r="A41" s="108" t="s">
        <v>203</v>
      </c>
      <c r="B41" s="579" t="s">
        <v>56</v>
      </c>
      <c r="C41" s="572"/>
      <c r="D41" s="559" t="s">
        <v>54</v>
      </c>
      <c r="E41" s="567"/>
      <c r="F41" s="559" t="s">
        <v>55</v>
      </c>
      <c r="G41" s="567"/>
    </row>
    <row r="42" spans="1:10" ht="13.55" customHeight="1" x14ac:dyDescent="0.2">
      <c r="A42" s="11" t="s">
        <v>460</v>
      </c>
      <c r="B42" s="109">
        <v>30</v>
      </c>
      <c r="C42" s="15" t="s">
        <v>4</v>
      </c>
      <c r="D42" s="183"/>
      <c r="E42" s="15" t="s">
        <v>5</v>
      </c>
      <c r="F42" s="110" t="str">
        <f t="shared" ref="F42:F47" si="1">IF(D42="","",ROUND(ROUND(B42/D42,2),2))</f>
        <v/>
      </c>
      <c r="G42" s="15" t="s">
        <v>6</v>
      </c>
    </row>
    <row r="43" spans="1:10" ht="13.55" customHeight="1" x14ac:dyDescent="0.2">
      <c r="A43" s="13" t="s">
        <v>461</v>
      </c>
      <c r="B43" s="111">
        <f>B42</f>
        <v>30</v>
      </c>
      <c r="C43" s="16" t="s">
        <v>4</v>
      </c>
      <c r="D43" s="184"/>
      <c r="E43" s="16" t="s">
        <v>5</v>
      </c>
      <c r="F43" s="112" t="str">
        <f t="shared" si="1"/>
        <v/>
      </c>
      <c r="G43" s="16" t="s">
        <v>6</v>
      </c>
    </row>
    <row r="44" spans="1:10" ht="13.55" customHeight="1" x14ac:dyDescent="0.2">
      <c r="A44" s="13" t="s">
        <v>462</v>
      </c>
      <c r="B44" s="111">
        <v>20</v>
      </c>
      <c r="C44" s="16" t="s">
        <v>4</v>
      </c>
      <c r="D44" s="184"/>
      <c r="E44" s="16" t="s">
        <v>5</v>
      </c>
      <c r="F44" s="112" t="str">
        <f>IF(D44="","",ROUND(ROUND(B44/D44,2),2))</f>
        <v/>
      </c>
      <c r="G44" s="16" t="s">
        <v>6</v>
      </c>
    </row>
    <row r="45" spans="1:10" ht="13.55" customHeight="1" x14ac:dyDescent="0.2">
      <c r="A45" s="238" t="s">
        <v>463</v>
      </c>
      <c r="B45" s="111">
        <f>B44</f>
        <v>20</v>
      </c>
      <c r="C45" s="16" t="s">
        <v>4</v>
      </c>
      <c r="D45" s="184"/>
      <c r="E45" s="16" t="s">
        <v>5</v>
      </c>
      <c r="F45" s="112" t="str">
        <f>IF(D45="","",ROUND(ROUND(B45/D45,2),2))</f>
        <v/>
      </c>
      <c r="G45" s="16" t="s">
        <v>6</v>
      </c>
    </row>
    <row r="46" spans="1:10" ht="13.55" customHeight="1" x14ac:dyDescent="0.2">
      <c r="A46" s="238" t="s">
        <v>464</v>
      </c>
      <c r="B46" s="111">
        <v>10</v>
      </c>
      <c r="C46" s="113" t="s">
        <v>4</v>
      </c>
      <c r="D46" s="184"/>
      <c r="E46" s="113" t="s">
        <v>5</v>
      </c>
      <c r="F46" s="112" t="str">
        <f t="shared" si="1"/>
        <v/>
      </c>
      <c r="G46" s="113" t="s">
        <v>6</v>
      </c>
    </row>
    <row r="47" spans="1:10" ht="13.55" customHeight="1" x14ac:dyDescent="0.2">
      <c r="A47" s="239" t="s">
        <v>465</v>
      </c>
      <c r="B47" s="139">
        <f>B46</f>
        <v>10</v>
      </c>
      <c r="C47" s="17" t="s">
        <v>4</v>
      </c>
      <c r="D47" s="237"/>
      <c r="E47" s="17" t="s">
        <v>5</v>
      </c>
      <c r="F47" s="115" t="str">
        <f t="shared" si="1"/>
        <v/>
      </c>
      <c r="G47" s="17" t="s">
        <v>6</v>
      </c>
    </row>
    <row r="48" spans="1:10" s="103" customFormat="1" ht="5.7" customHeight="1" x14ac:dyDescent="0.2">
      <c r="A48" s="30"/>
      <c r="B48" s="116"/>
      <c r="C48" s="117"/>
      <c r="D48" s="29"/>
      <c r="E48" s="117"/>
      <c r="F48" s="118"/>
      <c r="G48" s="119"/>
    </row>
    <row r="49" spans="1:12" ht="13.55" customHeight="1" x14ac:dyDescent="0.2">
      <c r="A49" s="13" t="s">
        <v>466</v>
      </c>
      <c r="B49" s="111">
        <f>B44*0.5</f>
        <v>10</v>
      </c>
      <c r="C49" s="16" t="s">
        <v>4</v>
      </c>
      <c r="D49" s="184"/>
      <c r="E49" s="16" t="s">
        <v>5</v>
      </c>
      <c r="F49" s="112" t="str">
        <f>IF(D49="","",ROUND(ROUND(B49/D49,2),2))</f>
        <v/>
      </c>
      <c r="G49" s="16" t="s">
        <v>6</v>
      </c>
    </row>
    <row r="50" spans="1:12" ht="13.55" customHeight="1" x14ac:dyDescent="0.2">
      <c r="A50" s="13" t="s">
        <v>467</v>
      </c>
      <c r="B50" s="111">
        <f>B45*0.5</f>
        <v>10</v>
      </c>
      <c r="C50" s="16" t="s">
        <v>4</v>
      </c>
      <c r="D50" s="184"/>
      <c r="E50" s="16" t="s">
        <v>5</v>
      </c>
      <c r="F50" s="112" t="str">
        <f>IF(D50="","",ROUND(ROUND(B50/D50,2),2))</f>
        <v/>
      </c>
      <c r="G50" s="16" t="s">
        <v>6</v>
      </c>
    </row>
    <row r="51" spans="1:12" ht="13.55" customHeight="1" x14ac:dyDescent="0.2">
      <c r="A51" s="13" t="s">
        <v>468</v>
      </c>
      <c r="B51" s="111">
        <f>B46</f>
        <v>10</v>
      </c>
      <c r="C51" s="16" t="s">
        <v>4</v>
      </c>
      <c r="D51" s="184"/>
      <c r="E51" s="16" t="s">
        <v>5</v>
      </c>
      <c r="F51" s="112" t="str">
        <f>IF(D51="","",ROUND(ROUND(B51/D51,2),2))</f>
        <v/>
      </c>
      <c r="G51" s="16" t="s">
        <v>6</v>
      </c>
    </row>
    <row r="52" spans="1:12" ht="13.55" customHeight="1" x14ac:dyDescent="0.2">
      <c r="A52" s="239" t="s">
        <v>469</v>
      </c>
      <c r="B52" s="139">
        <f>B51</f>
        <v>10</v>
      </c>
      <c r="C52" s="17" t="s">
        <v>4</v>
      </c>
      <c r="D52" s="237"/>
      <c r="E52" s="17" t="s">
        <v>5</v>
      </c>
      <c r="F52" s="115" t="str">
        <f>IF(D52="","",ROUND(ROUND(B52/D52,2),2))</f>
        <v/>
      </c>
      <c r="G52" s="17" t="s">
        <v>6</v>
      </c>
    </row>
    <row r="53" spans="1:12" s="103" customFormat="1" ht="5.7" customHeight="1" x14ac:dyDescent="0.2">
      <c r="A53" s="30"/>
      <c r="B53" s="116"/>
      <c r="C53" s="117"/>
      <c r="D53" s="29"/>
      <c r="E53" s="117"/>
      <c r="F53" s="118"/>
      <c r="G53" s="119"/>
    </row>
    <row r="54" spans="1:12" ht="13.55" customHeight="1" x14ac:dyDescent="0.2">
      <c r="A54" s="13" t="s">
        <v>470</v>
      </c>
      <c r="B54" s="111">
        <f>B49</f>
        <v>10</v>
      </c>
      <c r="C54" s="16" t="s">
        <v>4</v>
      </c>
      <c r="D54" s="184"/>
      <c r="E54" s="16" t="s">
        <v>5</v>
      </c>
      <c r="F54" s="112" t="str">
        <f>IF(D54="","",ROUND(ROUND(B54/D54,2),2))</f>
        <v/>
      </c>
      <c r="G54" s="16" t="s">
        <v>6</v>
      </c>
    </row>
    <row r="55" spans="1:12" ht="13.55" customHeight="1" x14ac:dyDescent="0.2">
      <c r="A55" s="13" t="s">
        <v>471</v>
      </c>
      <c r="B55" s="111">
        <f>B50</f>
        <v>10</v>
      </c>
      <c r="C55" s="16" t="s">
        <v>4</v>
      </c>
      <c r="D55" s="184"/>
      <c r="E55" s="16" t="s">
        <v>5</v>
      </c>
      <c r="F55" s="112" t="str">
        <f>IF(D55="","",ROUND(ROUND(B55/D55,2),2))</f>
        <v/>
      </c>
      <c r="G55" s="16" t="s">
        <v>6</v>
      </c>
    </row>
    <row r="56" spans="1:12" ht="13.55" customHeight="1" x14ac:dyDescent="0.2">
      <c r="A56" s="13" t="s">
        <v>472</v>
      </c>
      <c r="B56" s="111">
        <f>B51</f>
        <v>10</v>
      </c>
      <c r="C56" s="16" t="s">
        <v>4</v>
      </c>
      <c r="D56" s="184"/>
      <c r="E56" s="16" t="s">
        <v>5</v>
      </c>
      <c r="F56" s="112" t="str">
        <f>IF(D56="","",ROUND(ROUND(B56/D56,2),2))</f>
        <v/>
      </c>
      <c r="G56" s="16" t="s">
        <v>6</v>
      </c>
    </row>
    <row r="57" spans="1:12" ht="13.55" customHeight="1" x14ac:dyDescent="0.2">
      <c r="A57" s="239" t="s">
        <v>473</v>
      </c>
      <c r="B57" s="139">
        <f>B52</f>
        <v>10</v>
      </c>
      <c r="C57" s="17" t="s">
        <v>4</v>
      </c>
      <c r="D57" s="237"/>
      <c r="E57" s="17" t="s">
        <v>5</v>
      </c>
      <c r="F57" s="115" t="str">
        <f>IF(D57="","",ROUND(ROUND(B57/D57,2),2))</f>
        <v/>
      </c>
      <c r="G57" s="17" t="s">
        <v>6</v>
      </c>
    </row>
    <row r="58" spans="1:12" s="103" customFormat="1" ht="3.6" customHeight="1" x14ac:dyDescent="0.2">
      <c r="A58" s="30"/>
      <c r="B58" s="116"/>
      <c r="C58" s="117"/>
      <c r="D58" s="29"/>
      <c r="E58" s="117"/>
      <c r="F58" s="118"/>
      <c r="G58" s="119"/>
    </row>
    <row r="59" spans="1:12" ht="13.55" customHeight="1" x14ac:dyDescent="0.2">
      <c r="A59" s="122" t="s">
        <v>130</v>
      </c>
      <c r="B59" s="123">
        <f>B42+B44+B46</f>
        <v>60</v>
      </c>
      <c r="C59" s="124" t="s">
        <v>4</v>
      </c>
      <c r="D59" s="125"/>
      <c r="E59" s="99"/>
      <c r="F59" s="125"/>
      <c r="G59" s="126"/>
    </row>
    <row r="60" spans="1:12" s="103" customFormat="1" ht="3.6" customHeight="1" x14ac:dyDescent="0.2">
      <c r="A60" s="30"/>
      <c r="B60" s="116"/>
      <c r="C60" s="117"/>
      <c r="D60" s="29"/>
      <c r="E60" s="117"/>
      <c r="F60" s="118"/>
      <c r="G60" s="119"/>
    </row>
    <row r="61" spans="1:12" ht="13.55" customHeight="1" x14ac:dyDescent="0.2">
      <c r="A61" s="132" t="s">
        <v>94</v>
      </c>
      <c r="B61" s="133">
        <f>B39+B59</f>
        <v>1806.9993999999999</v>
      </c>
      <c r="C61" s="134" t="s">
        <v>4</v>
      </c>
      <c r="D61" s="27"/>
      <c r="E61" s="28"/>
      <c r="F61" s="27"/>
      <c r="G61" s="31"/>
      <c r="I61" s="135"/>
      <c r="J61" s="43"/>
      <c r="L61" s="120"/>
    </row>
    <row r="62" spans="1:12" ht="24.95" customHeight="1" x14ac:dyDescent="0.2">
      <c r="A62" s="200" t="s">
        <v>60</v>
      </c>
      <c r="B62" s="579" t="s">
        <v>56</v>
      </c>
      <c r="C62" s="572"/>
      <c r="D62" s="559" t="s">
        <v>54</v>
      </c>
      <c r="E62" s="567"/>
      <c r="F62" s="559" t="s">
        <v>55</v>
      </c>
      <c r="G62" s="567"/>
      <c r="H62" s="18"/>
      <c r="I62" s="43"/>
      <c r="J62" s="43"/>
    </row>
    <row r="63" spans="1:12" ht="24.95" customHeight="1" x14ac:dyDescent="0.2">
      <c r="A63" s="249" t="s">
        <v>204</v>
      </c>
      <c r="B63" s="136">
        <v>1</v>
      </c>
      <c r="C63" s="128" t="s">
        <v>8</v>
      </c>
      <c r="D63" s="20"/>
      <c r="E63" s="16" t="s">
        <v>9</v>
      </c>
      <c r="F63" s="112">
        <f>ROUND(B63*D63,2)</f>
        <v>0</v>
      </c>
      <c r="G63" s="16" t="s">
        <v>6</v>
      </c>
      <c r="H63" s="18"/>
      <c r="I63" s="43"/>
      <c r="J63" s="43"/>
    </row>
    <row r="64" spans="1:12" ht="24.95" customHeight="1" x14ac:dyDescent="0.2">
      <c r="A64" s="249" t="s">
        <v>205</v>
      </c>
      <c r="B64" s="136">
        <v>1</v>
      </c>
      <c r="C64" s="128" t="s">
        <v>8</v>
      </c>
      <c r="D64" s="20"/>
      <c r="E64" s="16" t="s">
        <v>9</v>
      </c>
      <c r="F64" s="112">
        <f>ROUND(B64*D64,2)</f>
        <v>0</v>
      </c>
      <c r="G64" s="16" t="s">
        <v>6</v>
      </c>
      <c r="H64" s="18"/>
      <c r="I64" s="43"/>
      <c r="J64" s="43"/>
    </row>
    <row r="65" spans="1:10" ht="24.95" customHeight="1" x14ac:dyDescent="0.2">
      <c r="A65" s="249" t="s">
        <v>573</v>
      </c>
      <c r="B65" s="136">
        <v>2</v>
      </c>
      <c r="C65" s="128" t="s">
        <v>8</v>
      </c>
      <c r="D65" s="20"/>
      <c r="E65" s="16" t="s">
        <v>9</v>
      </c>
      <c r="F65" s="112">
        <f>ROUND(B65*D65,2)</f>
        <v>0</v>
      </c>
      <c r="G65" s="16" t="s">
        <v>6</v>
      </c>
      <c r="H65" s="18"/>
      <c r="I65" s="43"/>
      <c r="J65" s="43"/>
    </row>
    <row r="66" spans="1:10" ht="50.1" customHeight="1" x14ac:dyDescent="0.2">
      <c r="A66" s="137" t="s">
        <v>202</v>
      </c>
      <c r="B66" s="136">
        <v>1</v>
      </c>
      <c r="C66" s="128" t="s">
        <v>8</v>
      </c>
      <c r="D66" s="20"/>
      <c r="E66" s="16" t="s">
        <v>9</v>
      </c>
      <c r="F66" s="112">
        <f>ROUND(B66*D66,2)</f>
        <v>0</v>
      </c>
      <c r="G66" s="16" t="s">
        <v>6</v>
      </c>
      <c r="I66" s="32"/>
      <c r="J66" s="43"/>
    </row>
    <row r="67" spans="1:10" s="103" customFormat="1" ht="8.1999999999999993" customHeight="1" x14ac:dyDescent="0.2">
      <c r="A67" s="30"/>
      <c r="B67" s="116"/>
      <c r="C67" s="117"/>
      <c r="D67" s="29"/>
      <c r="E67" s="117"/>
      <c r="F67" s="118"/>
      <c r="G67" s="119"/>
    </row>
    <row r="68" spans="1:10" s="56" customFormat="1" ht="29.95" customHeight="1" x14ac:dyDescent="0.2">
      <c r="A68" s="137" t="s">
        <v>201</v>
      </c>
      <c r="B68" s="152"/>
      <c r="C68" s="153"/>
      <c r="D68" s="27"/>
      <c r="E68" s="161"/>
      <c r="F68" s="273">
        <v>7</v>
      </c>
      <c r="G68" s="31" t="s">
        <v>6</v>
      </c>
    </row>
    <row r="69" spans="1:10" s="103" customFormat="1" ht="8.1999999999999993" customHeight="1" x14ac:dyDescent="0.2">
      <c r="A69" s="30"/>
      <c r="B69" s="116"/>
      <c r="C69" s="117"/>
      <c r="D69" s="29"/>
      <c r="E69" s="117"/>
      <c r="F69" s="118"/>
      <c r="G69" s="119"/>
    </row>
    <row r="70" spans="1:10" s="56" customFormat="1" ht="29.95" customHeight="1" x14ac:dyDescent="0.2">
      <c r="A70" s="234" t="s">
        <v>171</v>
      </c>
      <c r="B70" s="152"/>
      <c r="C70" s="153"/>
      <c r="D70" s="154"/>
      <c r="E70" s="155"/>
      <c r="F70" s="156">
        <f>ROUND(SUM(F16:F37)+SUM(F42:F57)+SUM(F63:F66)+F68,2)</f>
        <v>7</v>
      </c>
      <c r="G70" s="26" t="s">
        <v>6</v>
      </c>
      <c r="J70" s="157"/>
    </row>
    <row r="71" spans="1:10" s="160" customFormat="1" ht="10.7" customHeight="1" x14ac:dyDescent="0.2">
      <c r="A71" s="158"/>
      <c r="B71" s="59"/>
      <c r="C71" s="159"/>
      <c r="E71" s="159"/>
      <c r="G71" s="8"/>
    </row>
    <row r="72" spans="1:10" ht="24.95" customHeight="1" x14ac:dyDescent="0.2">
      <c r="A72" s="595" t="s">
        <v>2</v>
      </c>
      <c r="B72" s="595"/>
      <c r="C72" s="5"/>
      <c r="E72" s="5"/>
      <c r="G72" s="5"/>
    </row>
    <row r="73" spans="1:10" s="56" customFormat="1" ht="24.95" customHeight="1" x14ac:dyDescent="0.2">
      <c r="A73" s="234" t="s">
        <v>172</v>
      </c>
      <c r="B73" s="152"/>
      <c r="C73" s="153"/>
      <c r="D73" s="27"/>
      <c r="E73" s="161"/>
      <c r="F73" s="162">
        <v>3</v>
      </c>
      <c r="G73" s="31" t="s">
        <v>6</v>
      </c>
    </row>
    <row r="75" spans="1:10" ht="24.95" customHeight="1" x14ac:dyDescent="0.2">
      <c r="A75" s="595" t="s">
        <v>226</v>
      </c>
      <c r="B75" s="595"/>
    </row>
    <row r="76" spans="1:10" ht="24.95" customHeight="1" x14ac:dyDescent="0.2">
      <c r="A76" s="25"/>
      <c r="B76" s="579" t="s">
        <v>57</v>
      </c>
      <c r="C76" s="572"/>
      <c r="D76" s="559" t="s">
        <v>58</v>
      </c>
      <c r="E76" s="567"/>
      <c r="F76" s="559" t="s">
        <v>55</v>
      </c>
      <c r="G76" s="567"/>
    </row>
    <row r="77" spans="1:10" ht="13.55" customHeight="1" x14ac:dyDescent="0.2">
      <c r="A77" s="163" t="s">
        <v>67</v>
      </c>
      <c r="B77" s="21"/>
      <c r="C77" s="15" t="s">
        <v>8</v>
      </c>
      <c r="D77" s="22"/>
      <c r="E77" s="71" t="s">
        <v>9</v>
      </c>
      <c r="F77" s="164">
        <f>ROUND(B77*D77,2)</f>
        <v>0</v>
      </c>
      <c r="G77" s="75" t="s">
        <v>6</v>
      </c>
    </row>
    <row r="78" spans="1:10" ht="13.55" customHeight="1" x14ac:dyDescent="0.2">
      <c r="A78" s="13" t="s">
        <v>68</v>
      </c>
      <c r="B78" s="19"/>
      <c r="C78" s="16" t="s">
        <v>8</v>
      </c>
      <c r="D78" s="23"/>
      <c r="E78" s="128" t="s">
        <v>9</v>
      </c>
      <c r="F78" s="129">
        <f>ROUND(B78*D78,2)</f>
        <v>0</v>
      </c>
      <c r="G78" s="138" t="s">
        <v>6</v>
      </c>
    </row>
    <row r="79" spans="1:10" ht="13.55" customHeight="1" x14ac:dyDescent="0.2">
      <c r="A79" s="13" t="s">
        <v>69</v>
      </c>
      <c r="B79" s="19"/>
      <c r="C79" s="16" t="s">
        <v>8</v>
      </c>
      <c r="D79" s="23"/>
      <c r="E79" s="128" t="s">
        <v>9</v>
      </c>
      <c r="F79" s="129">
        <f>ROUND(B79*D79,2)</f>
        <v>0</v>
      </c>
      <c r="G79" s="138" t="s">
        <v>6</v>
      </c>
    </row>
    <row r="80" spans="1:10" ht="13.55" customHeight="1" x14ac:dyDescent="0.2">
      <c r="A80" s="40" t="s">
        <v>13</v>
      </c>
      <c r="B80" s="194">
        <v>1</v>
      </c>
      <c r="C80" s="166" t="s">
        <v>8</v>
      </c>
      <c r="D80" s="199">
        <v>1</v>
      </c>
      <c r="E80" s="99" t="s">
        <v>9</v>
      </c>
      <c r="F80" s="121">
        <f>ROUND(B80*D80,2)</f>
        <v>1</v>
      </c>
      <c r="G80" s="126" t="s">
        <v>6</v>
      </c>
    </row>
    <row r="81" spans="1:10" s="56" customFormat="1" ht="24.95" customHeight="1" x14ac:dyDescent="0.2">
      <c r="A81" s="235" t="s">
        <v>173</v>
      </c>
      <c r="B81" s="167"/>
      <c r="C81" s="168"/>
      <c r="D81" s="125"/>
      <c r="E81" s="169"/>
      <c r="F81" s="156">
        <f>ROUND(SUM(F77:F80),2)</f>
        <v>1</v>
      </c>
      <c r="G81" s="126" t="s">
        <v>6</v>
      </c>
    </row>
    <row r="82" spans="1:10" ht="10.7" customHeight="1" thickBot="1" x14ac:dyDescent="0.25">
      <c r="F82" s="45"/>
    </row>
    <row r="83" spans="1:10" s="56" customFormat="1" ht="24.95" customHeight="1" thickTop="1" thickBot="1" x14ac:dyDescent="0.25">
      <c r="A83" s="236" t="s">
        <v>225</v>
      </c>
      <c r="B83" s="216" t="s">
        <v>3</v>
      </c>
      <c r="C83" s="170"/>
      <c r="D83" s="171"/>
      <c r="E83" s="170"/>
      <c r="F83" s="172">
        <f>ROUND(F70+F73+F81,2)</f>
        <v>11</v>
      </c>
      <c r="G83" s="173" t="s">
        <v>6</v>
      </c>
      <c r="I83" s="174"/>
      <c r="J83" s="175"/>
    </row>
    <row r="84" spans="1:10" ht="13.55" customHeight="1" x14ac:dyDescent="0.2">
      <c r="A84" s="10" t="s">
        <v>47</v>
      </c>
    </row>
    <row r="85" spans="1:10" ht="29.95" customHeight="1" x14ac:dyDescent="0.2">
      <c r="A85" s="497" t="s">
        <v>71</v>
      </c>
      <c r="B85" s="497"/>
      <c r="C85" s="497"/>
      <c r="D85" s="497"/>
      <c r="E85" s="497"/>
      <c r="F85" s="497"/>
      <c r="G85" s="497"/>
    </row>
    <row r="86" spans="1:10" ht="50.1" customHeight="1" x14ac:dyDescent="0.2">
      <c r="A86" s="498" t="s">
        <v>86</v>
      </c>
      <c r="B86" s="498"/>
      <c r="C86" s="498"/>
      <c r="D86" s="498"/>
      <c r="E86" s="498"/>
      <c r="F86" s="498"/>
      <c r="G86" s="498"/>
    </row>
    <row r="87" spans="1:10" ht="50.1" customHeight="1" x14ac:dyDescent="0.2">
      <c r="A87" s="498" t="s">
        <v>88</v>
      </c>
      <c r="B87" s="498"/>
      <c r="C87" s="498"/>
      <c r="D87" s="498"/>
      <c r="E87" s="498"/>
      <c r="F87" s="498"/>
      <c r="G87" s="498"/>
    </row>
    <row r="88" spans="1:10" ht="50.1" customHeight="1" x14ac:dyDescent="0.2">
      <c r="A88" s="592" t="s">
        <v>89</v>
      </c>
      <c r="B88" s="592"/>
      <c r="C88" s="592"/>
      <c r="D88" s="592"/>
      <c r="E88" s="592"/>
      <c r="F88" s="592"/>
      <c r="G88" s="592"/>
      <c r="H88" s="176"/>
    </row>
    <row r="89" spans="1:10" ht="54.75" customHeight="1" x14ac:dyDescent="0.2">
      <c r="A89" s="592"/>
      <c r="B89" s="592"/>
      <c r="C89" s="592"/>
      <c r="D89" s="592"/>
      <c r="E89" s="592"/>
      <c r="F89" s="592"/>
      <c r="G89" s="592"/>
    </row>
    <row r="90" spans="1:10" ht="13.55" customHeight="1" x14ac:dyDescent="0.2">
      <c r="A90" s="59"/>
    </row>
    <row r="93" spans="1:10" ht="13.55" customHeight="1" x14ac:dyDescent="0.2">
      <c r="A93" s="177"/>
    </row>
    <row r="94" spans="1:10" ht="13.55" customHeight="1" x14ac:dyDescent="0.2">
      <c r="A94" s="177"/>
    </row>
    <row r="95" spans="1:10" ht="13.55" customHeight="1" x14ac:dyDescent="0.2">
      <c r="A95" s="177"/>
    </row>
  </sheetData>
  <sheetProtection selectLockedCells="1"/>
  <mergeCells count="27">
    <mergeCell ref="A1:B1"/>
    <mergeCell ref="A2:B2"/>
    <mergeCell ref="C7:G8"/>
    <mergeCell ref="C9:G9"/>
    <mergeCell ref="B62:C62"/>
    <mergeCell ref="D62:E62"/>
    <mergeCell ref="F62:G62"/>
    <mergeCell ref="F14:G14"/>
    <mergeCell ref="B14:C14"/>
    <mergeCell ref="D14:E14"/>
    <mergeCell ref="A75:B75"/>
    <mergeCell ref="A11:C11"/>
    <mergeCell ref="F15:G15"/>
    <mergeCell ref="A72:B72"/>
    <mergeCell ref="D15:E15"/>
    <mergeCell ref="B15:C15"/>
    <mergeCell ref="B41:C41"/>
    <mergeCell ref="D41:E41"/>
    <mergeCell ref="F41:G41"/>
    <mergeCell ref="B76:C76"/>
    <mergeCell ref="D76:E76"/>
    <mergeCell ref="F76:G76"/>
    <mergeCell ref="A89:G89"/>
    <mergeCell ref="A88:G88"/>
    <mergeCell ref="A86:G86"/>
    <mergeCell ref="A85:G85"/>
    <mergeCell ref="A87:G87"/>
  </mergeCells>
  <phoneticPr fontId="2" type="noConversion"/>
  <pageMargins left="0.70866141732283472" right="0.43307086614173229" top="0.74803149606299213" bottom="0.39370078740157483" header="0.47244094488188981" footer="0.27559055118110237"/>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rowBreaks count="1" manualBreakCount="1">
    <brk id="6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pageSetUpPr fitToPage="1"/>
  </sheetPr>
  <dimension ref="A1:L143"/>
  <sheetViews>
    <sheetView view="pageBreakPreview" zoomScaleNormal="120" zoomScaleSheetLayoutView="100" workbookViewId="0">
      <selection activeCell="C7" sqref="C7:G8"/>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8" ht="24.95" customHeight="1" x14ac:dyDescent="0.2">
      <c r="A1" s="479" t="s">
        <v>107</v>
      </c>
      <c r="B1" s="479"/>
      <c r="G1" s="408"/>
    </row>
    <row r="2" spans="1:8" ht="24.95" customHeight="1" x14ac:dyDescent="0.2">
      <c r="A2" s="479" t="s">
        <v>191</v>
      </c>
      <c r="B2" s="479"/>
    </row>
    <row r="3" spans="1:8" ht="24.95" customHeight="1" x14ac:dyDescent="0.2">
      <c r="A3" s="229" t="s">
        <v>192</v>
      </c>
      <c r="B3" s="41"/>
    </row>
    <row r="4" spans="1:8" ht="13.55" customHeight="1" x14ac:dyDescent="0.2">
      <c r="A4" s="5"/>
    </row>
    <row r="5" spans="1:8" s="57" customFormat="1" ht="18.75" customHeight="1" x14ac:dyDescent="0.2">
      <c r="A5" s="3" t="s">
        <v>175</v>
      </c>
      <c r="C5" s="56"/>
      <c r="E5" s="58"/>
      <c r="G5" s="58"/>
    </row>
    <row r="6" spans="1:8" ht="13.55" customHeight="1" x14ac:dyDescent="0.2">
      <c r="A6" s="5"/>
    </row>
    <row r="7" spans="1:8" ht="13.55" customHeight="1" x14ac:dyDescent="0.2">
      <c r="A7" s="4" t="s">
        <v>33</v>
      </c>
      <c r="C7" s="528" t="str">
        <f>Unterfertigung!$C$8</f>
        <v>AN / Affidatario</v>
      </c>
      <c r="D7" s="529"/>
      <c r="E7" s="529"/>
      <c r="F7" s="529"/>
      <c r="G7" s="530"/>
      <c r="H7" s="217"/>
    </row>
    <row r="8" spans="1:8" ht="13.55" customHeight="1" x14ac:dyDescent="0.2">
      <c r="A8" s="6" t="s">
        <v>34</v>
      </c>
      <c r="C8" s="531"/>
      <c r="D8" s="532"/>
      <c r="E8" s="532"/>
      <c r="F8" s="532"/>
      <c r="G8" s="533"/>
      <c r="H8" s="217"/>
    </row>
    <row r="9" spans="1:8" ht="13.55" customHeight="1" x14ac:dyDescent="0.2">
      <c r="A9" s="7" t="s">
        <v>35</v>
      </c>
      <c r="C9" s="489" t="s">
        <v>45</v>
      </c>
      <c r="D9" s="490"/>
      <c r="E9" s="490"/>
      <c r="F9" s="490"/>
      <c r="G9" s="491"/>
      <c r="H9" s="186"/>
    </row>
    <row r="10" spans="1:8" ht="33" customHeight="1" x14ac:dyDescent="0.2"/>
    <row r="11" spans="1:8" s="9" customFormat="1" ht="93.4" customHeight="1" x14ac:dyDescent="0.2">
      <c r="A11" s="593" t="s">
        <v>336</v>
      </c>
      <c r="B11" s="593"/>
      <c r="C11" s="593"/>
      <c r="D11" s="215" t="s">
        <v>209</v>
      </c>
      <c r="E11" s="105"/>
      <c r="F11" s="42"/>
      <c r="G11" s="106"/>
    </row>
    <row r="12" spans="1:8" ht="21.05" customHeight="1" x14ac:dyDescent="0.2">
      <c r="A12" s="107"/>
    </row>
    <row r="13" spans="1:8" ht="13.55" customHeight="1" x14ac:dyDescent="0.2">
      <c r="A13" s="10" t="s">
        <v>208</v>
      </c>
    </row>
    <row r="14" spans="1:8" ht="50.1" customHeight="1" x14ac:dyDescent="0.2">
      <c r="A14" s="39"/>
      <c r="B14" s="580" t="s">
        <v>51</v>
      </c>
      <c r="C14" s="580"/>
      <c r="D14" s="580" t="s">
        <v>52</v>
      </c>
      <c r="E14" s="594"/>
      <c r="F14" s="580" t="s">
        <v>53</v>
      </c>
      <c r="G14" s="594"/>
    </row>
    <row r="15" spans="1:8" ht="24.25" customHeight="1" x14ac:dyDescent="0.2">
      <c r="A15" s="108" t="s">
        <v>210</v>
      </c>
      <c r="B15" s="579" t="s">
        <v>56</v>
      </c>
      <c r="C15" s="572"/>
      <c r="D15" s="559">
        <v>28</v>
      </c>
      <c r="E15" s="567"/>
      <c r="F15" s="559" t="s">
        <v>55</v>
      </c>
      <c r="G15" s="567"/>
    </row>
    <row r="16" spans="1:8" ht="13.55" customHeight="1" x14ac:dyDescent="0.2">
      <c r="A16" s="11" t="s">
        <v>410</v>
      </c>
      <c r="B16" s="109">
        <v>45.538000000000025</v>
      </c>
      <c r="C16" s="15" t="s">
        <v>4</v>
      </c>
      <c r="D16" s="183"/>
      <c r="E16" s="15" t="s">
        <v>5</v>
      </c>
      <c r="F16" s="110" t="str">
        <f t="shared" ref="F16:F23" si="0">IF(D16="","",ROUND(ROUND(B16/D16,2),2))</f>
        <v/>
      </c>
      <c r="G16" s="15" t="s">
        <v>6</v>
      </c>
    </row>
    <row r="17" spans="1:7" ht="13.55" customHeight="1" x14ac:dyDescent="0.2">
      <c r="A17" s="13" t="s">
        <v>411</v>
      </c>
      <c r="B17" s="111">
        <v>68.307000000000031</v>
      </c>
      <c r="C17" s="16" t="s">
        <v>4</v>
      </c>
      <c r="D17" s="184"/>
      <c r="E17" s="16" t="s">
        <v>5</v>
      </c>
      <c r="F17" s="112" t="str">
        <f t="shared" si="0"/>
        <v/>
      </c>
      <c r="G17" s="16" t="s">
        <v>6</v>
      </c>
    </row>
    <row r="18" spans="1:7" ht="13.55" customHeight="1" x14ac:dyDescent="0.2">
      <c r="A18" s="13" t="s">
        <v>412</v>
      </c>
      <c r="B18" s="111">
        <v>39.0625</v>
      </c>
      <c r="C18" s="16" t="s">
        <v>4</v>
      </c>
      <c r="D18" s="184"/>
      <c r="E18" s="16" t="s">
        <v>5</v>
      </c>
      <c r="F18" s="112" t="str">
        <f t="shared" si="0"/>
        <v/>
      </c>
      <c r="G18" s="16" t="s">
        <v>6</v>
      </c>
    </row>
    <row r="19" spans="1:7" ht="13.55" customHeight="1" x14ac:dyDescent="0.2">
      <c r="A19" s="13" t="s">
        <v>413</v>
      </c>
      <c r="B19" s="111">
        <v>44.822499999999998</v>
      </c>
      <c r="C19" s="16" t="s">
        <v>4</v>
      </c>
      <c r="D19" s="184"/>
      <c r="E19" s="16" t="s">
        <v>5</v>
      </c>
      <c r="F19" s="112" t="str">
        <f t="shared" si="0"/>
        <v/>
      </c>
      <c r="G19" s="16" t="s">
        <v>6</v>
      </c>
    </row>
    <row r="20" spans="1:7" ht="13.55" customHeight="1" x14ac:dyDescent="0.2">
      <c r="A20" s="13" t="s">
        <v>414</v>
      </c>
      <c r="B20" s="111">
        <v>201.22489999999999</v>
      </c>
      <c r="C20" s="16" t="s">
        <v>4</v>
      </c>
      <c r="D20" s="296"/>
      <c r="E20" s="16" t="s">
        <v>5</v>
      </c>
      <c r="F20" s="112" t="str">
        <f>IF(D20="","",ROUND(ROUND(B20/D20,2),2))</f>
        <v/>
      </c>
      <c r="G20" s="16" t="s">
        <v>6</v>
      </c>
    </row>
    <row r="21" spans="1:7" ht="13.55" customHeight="1" x14ac:dyDescent="0.2">
      <c r="A21" s="13" t="s">
        <v>415</v>
      </c>
      <c r="B21" s="111">
        <v>43.295000000000002</v>
      </c>
      <c r="C21" s="16" t="s">
        <v>4</v>
      </c>
      <c r="D21" s="296"/>
      <c r="E21" s="16" t="s">
        <v>5</v>
      </c>
      <c r="F21" s="112" t="str">
        <f>IF(D21="","",ROUND(ROUND(B21/D21,2),2))</f>
        <v/>
      </c>
      <c r="G21" s="16" t="s">
        <v>6</v>
      </c>
    </row>
    <row r="22" spans="1:7" ht="13.55" customHeight="1" x14ac:dyDescent="0.2">
      <c r="A22" s="13" t="s">
        <v>416</v>
      </c>
      <c r="B22" s="111">
        <v>39.344999999999999</v>
      </c>
      <c r="C22" s="16" t="s">
        <v>4</v>
      </c>
      <c r="D22" s="296"/>
      <c r="E22" s="16" t="s">
        <v>5</v>
      </c>
      <c r="F22" s="112" t="str">
        <f>IF(D22="","",ROUND(ROUND(B22/D22,2),2))</f>
        <v/>
      </c>
      <c r="G22" s="16" t="s">
        <v>6</v>
      </c>
    </row>
    <row r="23" spans="1:7" ht="13.55" customHeight="1" x14ac:dyDescent="0.2">
      <c r="A23" s="13" t="s">
        <v>417</v>
      </c>
      <c r="B23" s="111">
        <v>168.685</v>
      </c>
      <c r="C23" s="16" t="s">
        <v>4</v>
      </c>
      <c r="D23" s="458"/>
      <c r="E23" s="16" t="s">
        <v>5</v>
      </c>
      <c r="F23" s="112" t="str">
        <f t="shared" si="0"/>
        <v/>
      </c>
      <c r="G23" s="16" t="s">
        <v>6</v>
      </c>
    </row>
    <row r="24" spans="1:7" s="103" customFormat="1" ht="8.1999999999999993" customHeight="1" x14ac:dyDescent="0.2">
      <c r="A24" s="30"/>
      <c r="B24" s="116"/>
      <c r="C24" s="117"/>
      <c r="D24" s="29"/>
      <c r="E24" s="117"/>
      <c r="F24" s="118"/>
      <c r="G24" s="119"/>
    </row>
    <row r="25" spans="1:7" ht="13.55" customHeight="1" x14ac:dyDescent="0.2">
      <c r="A25" s="13" t="s">
        <v>418</v>
      </c>
      <c r="B25" s="111">
        <f>B20*0.1</f>
        <v>20.122489999999999</v>
      </c>
      <c r="C25" s="16" t="s">
        <v>4</v>
      </c>
      <c r="D25" s="296"/>
      <c r="E25" s="16" t="s">
        <v>5</v>
      </c>
      <c r="F25" s="112" t="str">
        <f>IF(D25="","",ROUND(ROUND(B25/D25,2),2))</f>
        <v/>
      </c>
      <c r="G25" s="16" t="s">
        <v>6</v>
      </c>
    </row>
    <row r="26" spans="1:7" ht="13.55" customHeight="1" x14ac:dyDescent="0.2">
      <c r="A26" s="13" t="s">
        <v>419</v>
      </c>
      <c r="B26" s="111">
        <f>B21*0.4</f>
        <v>17.318000000000001</v>
      </c>
      <c r="C26" s="16" t="s">
        <v>4</v>
      </c>
      <c r="D26" s="296"/>
      <c r="E26" s="16" t="s">
        <v>5</v>
      </c>
      <c r="F26" s="112" t="str">
        <f>IF(D26="","",ROUND(ROUND(B26/D26,2),2))</f>
        <v/>
      </c>
      <c r="G26" s="16" t="s">
        <v>6</v>
      </c>
    </row>
    <row r="27" spans="1:7" ht="13.55" customHeight="1" x14ac:dyDescent="0.2">
      <c r="A27" s="13" t="s">
        <v>420</v>
      </c>
      <c r="B27" s="111">
        <f>B22*0.4</f>
        <v>15.738</v>
      </c>
      <c r="C27" s="16" t="s">
        <v>4</v>
      </c>
      <c r="D27" s="296"/>
      <c r="E27" s="16" t="s">
        <v>5</v>
      </c>
      <c r="F27" s="112" t="str">
        <f>IF(D27="","",ROUND(ROUND(B27/D27,2),2))</f>
        <v/>
      </c>
      <c r="G27" s="16" t="s">
        <v>6</v>
      </c>
    </row>
    <row r="28" spans="1:7" ht="13.55" customHeight="1" x14ac:dyDescent="0.2">
      <c r="A28" s="239" t="s">
        <v>421</v>
      </c>
      <c r="B28" s="139">
        <f>B23*0.25</f>
        <v>42.171250000000001</v>
      </c>
      <c r="C28" s="17" t="s">
        <v>4</v>
      </c>
      <c r="D28" s="458"/>
      <c r="E28" s="17" t="s">
        <v>5</v>
      </c>
      <c r="F28" s="115" t="str">
        <f>IF(D28="","",ROUND(ROUND(B28/D28,2),2))</f>
        <v/>
      </c>
      <c r="G28" s="17" t="s">
        <v>6</v>
      </c>
    </row>
    <row r="29" spans="1:7" s="103" customFormat="1" ht="8.1999999999999993" customHeight="1" x14ac:dyDescent="0.2">
      <c r="A29" s="30"/>
      <c r="B29" s="116"/>
      <c r="C29" s="117"/>
      <c r="D29" s="29"/>
      <c r="E29" s="117"/>
      <c r="F29" s="118"/>
      <c r="G29" s="119"/>
    </row>
    <row r="30" spans="1:7" ht="13.55" customHeight="1" x14ac:dyDescent="0.2">
      <c r="A30" s="13" t="s">
        <v>422</v>
      </c>
      <c r="B30" s="111">
        <f>B25</f>
        <v>20.122489999999999</v>
      </c>
      <c r="C30" s="16" t="s">
        <v>4</v>
      </c>
      <c r="D30" s="296"/>
      <c r="E30" s="16" t="s">
        <v>5</v>
      </c>
      <c r="F30" s="112" t="str">
        <f>IF(D30="","",ROUND(ROUND(B30/D30,2),2))</f>
        <v/>
      </c>
      <c r="G30" s="16" t="s">
        <v>6</v>
      </c>
    </row>
    <row r="31" spans="1:7" ht="13.55" customHeight="1" x14ac:dyDescent="0.2">
      <c r="A31" s="13" t="s">
        <v>422</v>
      </c>
      <c r="B31" s="111">
        <f>B26</f>
        <v>17.318000000000001</v>
      </c>
      <c r="C31" s="16" t="s">
        <v>4</v>
      </c>
      <c r="D31" s="296"/>
      <c r="E31" s="16" t="s">
        <v>5</v>
      </c>
      <c r="F31" s="112" t="str">
        <f>IF(D31="","",ROUND(ROUND(B31/D31,2),2))</f>
        <v/>
      </c>
      <c r="G31" s="16" t="s">
        <v>6</v>
      </c>
    </row>
    <row r="32" spans="1:7" ht="13.55" customHeight="1" x14ac:dyDescent="0.2">
      <c r="A32" s="13" t="s">
        <v>423</v>
      </c>
      <c r="B32" s="111">
        <f>B27</f>
        <v>15.738</v>
      </c>
      <c r="C32" s="16" t="s">
        <v>4</v>
      </c>
      <c r="D32" s="296"/>
      <c r="E32" s="16" t="s">
        <v>5</v>
      </c>
      <c r="F32" s="112" t="str">
        <f>IF(D32="","",ROUND(ROUND(B32/D32,2),2))</f>
        <v/>
      </c>
      <c r="G32" s="16" t="s">
        <v>6</v>
      </c>
    </row>
    <row r="33" spans="1:7" ht="13.55" customHeight="1" x14ac:dyDescent="0.2">
      <c r="A33" s="239" t="s">
        <v>424</v>
      </c>
      <c r="B33" s="139">
        <f>B28</f>
        <v>42.171250000000001</v>
      </c>
      <c r="C33" s="17" t="s">
        <v>4</v>
      </c>
      <c r="D33" s="458"/>
      <c r="E33" s="17" t="s">
        <v>5</v>
      </c>
      <c r="F33" s="115" t="str">
        <f>IF(D33="","",ROUND(ROUND(B33/D33,2),2))</f>
        <v/>
      </c>
      <c r="G33" s="17" t="s">
        <v>6</v>
      </c>
    </row>
    <row r="34" spans="1:7" s="103" customFormat="1" ht="8.1999999999999993" customHeight="1" x14ac:dyDescent="0.2">
      <c r="A34" s="30"/>
      <c r="B34" s="116"/>
      <c r="C34" s="117"/>
      <c r="D34" s="29"/>
      <c r="E34" s="117"/>
      <c r="F34" s="118"/>
      <c r="G34" s="119"/>
    </row>
    <row r="35" spans="1:7" ht="13.55" customHeight="1" x14ac:dyDescent="0.2">
      <c r="A35" s="122" t="s">
        <v>130</v>
      </c>
      <c r="B35" s="123">
        <f>SUM(B16:B23)</f>
        <v>650.2799</v>
      </c>
      <c r="C35" s="124" t="s">
        <v>4</v>
      </c>
      <c r="D35" s="125"/>
      <c r="E35" s="99"/>
      <c r="F35" s="125"/>
      <c r="G35" s="126"/>
    </row>
    <row r="36" spans="1:7" s="103" customFormat="1" ht="8.1999999999999993" customHeight="1" x14ac:dyDescent="0.2">
      <c r="A36" s="30"/>
      <c r="B36" s="116"/>
      <c r="C36" s="117"/>
      <c r="D36" s="29"/>
      <c r="E36" s="117"/>
      <c r="F36" s="118"/>
      <c r="G36" s="119"/>
    </row>
    <row r="37" spans="1:7" ht="24.25" customHeight="1" x14ac:dyDescent="0.2">
      <c r="A37" s="108" t="s">
        <v>372</v>
      </c>
      <c r="B37" s="579" t="s">
        <v>56</v>
      </c>
      <c r="C37" s="572"/>
      <c r="D37" s="559" t="s">
        <v>54</v>
      </c>
      <c r="E37" s="567"/>
      <c r="F37" s="559" t="s">
        <v>55</v>
      </c>
      <c r="G37" s="567"/>
    </row>
    <row r="38" spans="1:7" ht="13.55" customHeight="1" x14ac:dyDescent="0.2">
      <c r="A38" s="13" t="s">
        <v>501</v>
      </c>
      <c r="B38" s="111">
        <v>10</v>
      </c>
      <c r="C38" s="16" t="s">
        <v>4</v>
      </c>
      <c r="D38" s="402"/>
      <c r="E38" s="16" t="s">
        <v>5</v>
      </c>
      <c r="F38" s="112" t="str">
        <f>IF(D38="","",ROUND(ROUND(B38/D38,2),2))</f>
        <v/>
      </c>
      <c r="G38" s="16" t="s">
        <v>6</v>
      </c>
    </row>
    <row r="39" spans="1:7" ht="13.55" customHeight="1" x14ac:dyDescent="0.2">
      <c r="A39" s="13" t="s">
        <v>502</v>
      </c>
      <c r="B39" s="111">
        <v>10</v>
      </c>
      <c r="C39" s="16" t="s">
        <v>4</v>
      </c>
      <c r="D39" s="402"/>
      <c r="E39" s="16" t="s">
        <v>5</v>
      </c>
      <c r="F39" s="112" t="str">
        <f>IF(D39="","",ROUND(ROUND(B39/D39,2),2))</f>
        <v/>
      </c>
      <c r="G39" s="16" t="s">
        <v>6</v>
      </c>
    </row>
    <row r="40" spans="1:7" ht="13.55" customHeight="1" x14ac:dyDescent="0.2">
      <c r="A40" s="13" t="s">
        <v>505</v>
      </c>
      <c r="B40" s="111">
        <v>10</v>
      </c>
      <c r="C40" s="16" t="s">
        <v>4</v>
      </c>
      <c r="D40" s="237"/>
      <c r="E40" s="16" t="s">
        <v>5</v>
      </c>
      <c r="F40" s="112" t="str">
        <f>IF(D40="","",ROUND(ROUND(B40/D40,2),2))</f>
        <v/>
      </c>
      <c r="G40" s="16" t="s">
        <v>6</v>
      </c>
    </row>
    <row r="41" spans="1:7" s="103" customFormat="1" ht="8.1999999999999993" customHeight="1" x14ac:dyDescent="0.2">
      <c r="A41" s="30"/>
      <c r="B41" s="116"/>
      <c r="C41" s="117"/>
      <c r="D41" s="29"/>
      <c r="E41" s="117"/>
      <c r="F41" s="118"/>
      <c r="G41" s="119"/>
    </row>
    <row r="42" spans="1:7" ht="13.55" customHeight="1" x14ac:dyDescent="0.2">
      <c r="A42" s="122" t="s">
        <v>130</v>
      </c>
      <c r="B42" s="123">
        <f>SUM(B38:B40)</f>
        <v>30</v>
      </c>
      <c r="C42" s="124" t="s">
        <v>4</v>
      </c>
      <c r="D42" s="125"/>
      <c r="E42" s="99"/>
      <c r="F42" s="125"/>
      <c r="G42" s="126"/>
    </row>
    <row r="43" spans="1:7" s="103" customFormat="1" ht="8.1999999999999993" customHeight="1" x14ac:dyDescent="0.2">
      <c r="A43" s="30"/>
      <c r="B43" s="116"/>
      <c r="C43" s="117"/>
      <c r="D43" s="29"/>
      <c r="E43" s="117"/>
      <c r="F43" s="118"/>
      <c r="G43" s="119"/>
    </row>
    <row r="44" spans="1:7" ht="24.25" customHeight="1" x14ac:dyDescent="0.2">
      <c r="A44" s="108" t="s">
        <v>211</v>
      </c>
      <c r="B44" s="579" t="s">
        <v>56</v>
      </c>
      <c r="C44" s="581"/>
      <c r="D44" s="559" t="s">
        <v>54</v>
      </c>
      <c r="E44" s="560"/>
      <c r="F44" s="559" t="s">
        <v>55</v>
      </c>
      <c r="G44" s="560"/>
    </row>
    <row r="45" spans="1:7" ht="13.55" customHeight="1" x14ac:dyDescent="0.2">
      <c r="A45" s="298" t="s">
        <v>543</v>
      </c>
      <c r="B45" s="109">
        <v>25</v>
      </c>
      <c r="C45" s="15" t="s">
        <v>4</v>
      </c>
      <c r="D45" s="402"/>
      <c r="E45" s="15" t="s">
        <v>5</v>
      </c>
      <c r="F45" s="110" t="str">
        <f t="shared" ref="F45:F50" si="1">IF(D45="","",ROUND(ROUND(B45/D45,2),2))</f>
        <v/>
      </c>
      <c r="G45" s="15" t="s">
        <v>6</v>
      </c>
    </row>
    <row r="46" spans="1:7" ht="13.55" customHeight="1" x14ac:dyDescent="0.2">
      <c r="A46" s="238" t="s">
        <v>544</v>
      </c>
      <c r="B46" s="111">
        <f>B45</f>
        <v>25</v>
      </c>
      <c r="C46" s="16" t="s">
        <v>4</v>
      </c>
      <c r="D46" s="402"/>
      <c r="E46" s="16" t="s">
        <v>5</v>
      </c>
      <c r="F46" s="112" t="str">
        <f t="shared" si="1"/>
        <v/>
      </c>
      <c r="G46" s="16" t="s">
        <v>6</v>
      </c>
    </row>
    <row r="47" spans="1:7" ht="13.55" customHeight="1" x14ac:dyDescent="0.2">
      <c r="A47" s="238" t="s">
        <v>545</v>
      </c>
      <c r="B47" s="111">
        <v>30</v>
      </c>
      <c r="C47" s="16" t="s">
        <v>4</v>
      </c>
      <c r="D47" s="402"/>
      <c r="E47" s="16" t="s">
        <v>5</v>
      </c>
      <c r="F47" s="112" t="str">
        <f>IF(D47="","",ROUND(ROUND(B47/D47,2),2))</f>
        <v/>
      </c>
      <c r="G47" s="16" t="s">
        <v>6</v>
      </c>
    </row>
    <row r="48" spans="1:7" ht="13.55" customHeight="1" x14ac:dyDescent="0.2">
      <c r="A48" s="238" t="s">
        <v>546</v>
      </c>
      <c r="B48" s="111">
        <f>B47</f>
        <v>30</v>
      </c>
      <c r="C48" s="16" t="s">
        <v>4</v>
      </c>
      <c r="D48" s="402"/>
      <c r="E48" s="16" t="s">
        <v>5</v>
      </c>
      <c r="F48" s="112" t="str">
        <f>IF(D48="","",ROUND(ROUND(B48/D48,2),2))</f>
        <v/>
      </c>
      <c r="G48" s="16" t="s">
        <v>6</v>
      </c>
    </row>
    <row r="49" spans="1:7" ht="13.55" customHeight="1" x14ac:dyDescent="0.2">
      <c r="A49" s="238" t="s">
        <v>525</v>
      </c>
      <c r="B49" s="111">
        <v>45</v>
      </c>
      <c r="C49" s="113" t="s">
        <v>4</v>
      </c>
      <c r="D49" s="402"/>
      <c r="E49" s="113" t="s">
        <v>5</v>
      </c>
      <c r="F49" s="112" t="str">
        <f t="shared" si="1"/>
        <v/>
      </c>
      <c r="G49" s="113" t="s">
        <v>6</v>
      </c>
    </row>
    <row r="50" spans="1:7" ht="13.55" customHeight="1" x14ac:dyDescent="0.2">
      <c r="A50" s="239" t="s">
        <v>526</v>
      </c>
      <c r="B50" s="139">
        <f>B49</f>
        <v>45</v>
      </c>
      <c r="C50" s="17" t="s">
        <v>4</v>
      </c>
      <c r="D50" s="404"/>
      <c r="E50" s="17" t="s">
        <v>5</v>
      </c>
      <c r="F50" s="115" t="str">
        <f t="shared" si="1"/>
        <v/>
      </c>
      <c r="G50" s="17" t="s">
        <v>6</v>
      </c>
    </row>
    <row r="51" spans="1:7" s="103" customFormat="1" ht="4.3" customHeight="1" x14ac:dyDescent="0.2">
      <c r="A51" s="30"/>
      <c r="B51" s="116"/>
      <c r="C51" s="117"/>
      <c r="D51" s="29"/>
      <c r="E51" s="117"/>
      <c r="F51" s="118"/>
      <c r="G51" s="119"/>
    </row>
    <row r="52" spans="1:7" ht="13.55" customHeight="1" x14ac:dyDescent="0.2">
      <c r="A52" s="298" t="s">
        <v>547</v>
      </c>
      <c r="B52" s="111">
        <f>B45</f>
        <v>25</v>
      </c>
      <c r="C52" s="16" t="s">
        <v>4</v>
      </c>
      <c r="D52" s="402"/>
      <c r="E52" s="16" t="s">
        <v>5</v>
      </c>
      <c r="F52" s="112" t="str">
        <f t="shared" ref="F52:F63" si="2">IF(D52="","",ROUND(ROUND(B52/D52,2),2))</f>
        <v/>
      </c>
      <c r="G52" s="16" t="s">
        <v>6</v>
      </c>
    </row>
    <row r="53" spans="1:7" ht="13.55" customHeight="1" x14ac:dyDescent="0.2">
      <c r="A53" s="238" t="s">
        <v>548</v>
      </c>
      <c r="B53" s="111">
        <f>B46</f>
        <v>25</v>
      </c>
      <c r="C53" s="16" t="s">
        <v>4</v>
      </c>
      <c r="D53" s="402"/>
      <c r="E53" s="16" t="s">
        <v>5</v>
      </c>
      <c r="F53" s="112" t="str">
        <f t="shared" si="2"/>
        <v/>
      </c>
      <c r="G53" s="16" t="s">
        <v>6</v>
      </c>
    </row>
    <row r="54" spans="1:7" ht="13.55" customHeight="1" x14ac:dyDescent="0.2">
      <c r="A54" s="238" t="s">
        <v>549</v>
      </c>
      <c r="B54" s="111">
        <f>B47</f>
        <v>30</v>
      </c>
      <c r="C54" s="16" t="s">
        <v>4</v>
      </c>
      <c r="D54" s="402"/>
      <c r="E54" s="16" t="s">
        <v>5</v>
      </c>
      <c r="F54" s="112" t="str">
        <f>IF(D54="","",ROUND(ROUND(B54/D54,2),2))</f>
        <v/>
      </c>
      <c r="G54" s="16" t="s">
        <v>6</v>
      </c>
    </row>
    <row r="55" spans="1:7" ht="13.55" customHeight="1" x14ac:dyDescent="0.2">
      <c r="A55" s="238" t="s">
        <v>550</v>
      </c>
      <c r="B55" s="111">
        <f>B54</f>
        <v>30</v>
      </c>
      <c r="C55" s="16" t="s">
        <v>4</v>
      </c>
      <c r="D55" s="402"/>
      <c r="E55" s="16" t="s">
        <v>5</v>
      </c>
      <c r="F55" s="112" t="str">
        <f>IF(D55="","",ROUND(ROUND(B55/D55,2),2))</f>
        <v/>
      </c>
      <c r="G55" s="16" t="s">
        <v>6</v>
      </c>
    </row>
    <row r="56" spans="1:7" ht="13.55" customHeight="1" x14ac:dyDescent="0.2">
      <c r="A56" s="238" t="s">
        <v>551</v>
      </c>
      <c r="B56" s="111">
        <f>B52</f>
        <v>25</v>
      </c>
      <c r="C56" s="16" t="s">
        <v>4</v>
      </c>
      <c r="D56" s="402"/>
      <c r="E56" s="16" t="s">
        <v>5</v>
      </c>
      <c r="F56" s="112" t="str">
        <f t="shared" si="2"/>
        <v/>
      </c>
      <c r="G56" s="16" t="s">
        <v>6</v>
      </c>
    </row>
    <row r="57" spans="1:7" ht="13.55" customHeight="1" x14ac:dyDescent="0.2">
      <c r="A57" s="238" t="s">
        <v>552</v>
      </c>
      <c r="B57" s="111">
        <f>B53</f>
        <v>25</v>
      </c>
      <c r="C57" s="16" t="s">
        <v>4</v>
      </c>
      <c r="D57" s="402"/>
      <c r="E57" s="16" t="s">
        <v>5</v>
      </c>
      <c r="F57" s="112" t="str">
        <f t="shared" si="2"/>
        <v/>
      </c>
      <c r="G57" s="16" t="s">
        <v>6</v>
      </c>
    </row>
    <row r="58" spans="1:7" ht="13.55" customHeight="1" x14ac:dyDescent="0.2">
      <c r="A58" s="238" t="s">
        <v>553</v>
      </c>
      <c r="B58" s="111">
        <f>B54</f>
        <v>30</v>
      </c>
      <c r="C58" s="16" t="s">
        <v>4</v>
      </c>
      <c r="D58" s="402"/>
      <c r="E58" s="16" t="s">
        <v>5</v>
      </c>
      <c r="F58" s="112" t="str">
        <f>IF(D58="","",ROUND(ROUND(B58/D58,2),2))</f>
        <v/>
      </c>
      <c r="G58" s="16" t="s">
        <v>6</v>
      </c>
    </row>
    <row r="59" spans="1:7" ht="13.55" customHeight="1" x14ac:dyDescent="0.2">
      <c r="A59" s="238" t="s">
        <v>554</v>
      </c>
      <c r="B59" s="111">
        <f>B55</f>
        <v>30</v>
      </c>
      <c r="C59" s="16" t="s">
        <v>4</v>
      </c>
      <c r="D59" s="402"/>
      <c r="E59" s="16" t="s">
        <v>5</v>
      </c>
      <c r="F59" s="112" t="str">
        <f>IF(D59="","",ROUND(ROUND(B59/D59,2),2))</f>
        <v/>
      </c>
      <c r="G59" s="16" t="s">
        <v>6</v>
      </c>
    </row>
    <row r="60" spans="1:7" ht="13.55" customHeight="1" x14ac:dyDescent="0.2">
      <c r="A60" s="238" t="s">
        <v>527</v>
      </c>
      <c r="B60" s="111">
        <f>B49</f>
        <v>45</v>
      </c>
      <c r="C60" s="16" t="s">
        <v>4</v>
      </c>
      <c r="D60" s="402"/>
      <c r="E60" s="16" t="s">
        <v>5</v>
      </c>
      <c r="F60" s="112" t="str">
        <f>IF(D60="","",ROUND(ROUND(B60/D60,2),2))</f>
        <v/>
      </c>
      <c r="G60" s="16" t="s">
        <v>6</v>
      </c>
    </row>
    <row r="61" spans="1:7" ht="13.55" customHeight="1" x14ac:dyDescent="0.2">
      <c r="A61" s="238" t="s">
        <v>528</v>
      </c>
      <c r="B61" s="111">
        <f>B60</f>
        <v>45</v>
      </c>
      <c r="C61" s="16" t="s">
        <v>4</v>
      </c>
      <c r="D61" s="402"/>
      <c r="E61" s="16" t="s">
        <v>5</v>
      </c>
      <c r="F61" s="112" t="str">
        <f>IF(D61="","",ROUND(ROUND(B61/D61,2),2))</f>
        <v/>
      </c>
      <c r="G61" s="16" t="s">
        <v>6</v>
      </c>
    </row>
    <row r="62" spans="1:7" ht="13.55" customHeight="1" x14ac:dyDescent="0.2">
      <c r="A62" s="238" t="s">
        <v>529</v>
      </c>
      <c r="B62" s="111">
        <f>B49</f>
        <v>45</v>
      </c>
      <c r="C62" s="16" t="s">
        <v>4</v>
      </c>
      <c r="D62" s="402"/>
      <c r="E62" s="16" t="s">
        <v>5</v>
      </c>
      <c r="F62" s="112" t="str">
        <f t="shared" si="2"/>
        <v/>
      </c>
      <c r="G62" s="16" t="s">
        <v>6</v>
      </c>
    </row>
    <row r="63" spans="1:7" ht="13.55" customHeight="1" x14ac:dyDescent="0.2">
      <c r="A63" s="239" t="s">
        <v>530</v>
      </c>
      <c r="B63" s="111">
        <f>B61</f>
        <v>45</v>
      </c>
      <c r="C63" s="17" t="s">
        <v>4</v>
      </c>
      <c r="D63" s="404"/>
      <c r="E63" s="17" t="s">
        <v>5</v>
      </c>
      <c r="F63" s="115" t="str">
        <f t="shared" si="2"/>
        <v/>
      </c>
      <c r="G63" s="17" t="s">
        <v>6</v>
      </c>
    </row>
    <row r="64" spans="1:7" s="103" customFormat="1" ht="4.3" customHeight="1" x14ac:dyDescent="0.2">
      <c r="A64" s="30"/>
      <c r="B64" s="116"/>
      <c r="C64" s="117"/>
      <c r="D64" s="29"/>
      <c r="E64" s="117"/>
      <c r="F64" s="118"/>
      <c r="G64" s="119"/>
    </row>
    <row r="65" spans="1:12" ht="13.55" customHeight="1" x14ac:dyDescent="0.2">
      <c r="A65" s="298" t="s">
        <v>555</v>
      </c>
      <c r="B65" s="109">
        <f>B52</f>
        <v>25</v>
      </c>
      <c r="C65" s="15" t="s">
        <v>4</v>
      </c>
      <c r="D65" s="402"/>
      <c r="E65" s="15" t="s">
        <v>5</v>
      </c>
      <c r="F65" s="110" t="str">
        <f t="shared" ref="F65:F70" si="3">IF(D65="","",ROUND(ROUND(B65/D65,2),2))</f>
        <v/>
      </c>
      <c r="G65" s="15" t="s">
        <v>6</v>
      </c>
    </row>
    <row r="66" spans="1:12" ht="13.55" customHeight="1" x14ac:dyDescent="0.2">
      <c r="A66" s="238" t="s">
        <v>556</v>
      </c>
      <c r="B66" s="111">
        <f>B57</f>
        <v>25</v>
      </c>
      <c r="C66" s="16" t="s">
        <v>4</v>
      </c>
      <c r="D66" s="402"/>
      <c r="E66" s="16" t="s">
        <v>5</v>
      </c>
      <c r="F66" s="112" t="str">
        <f t="shared" si="3"/>
        <v/>
      </c>
      <c r="G66" s="16" t="s">
        <v>6</v>
      </c>
    </row>
    <row r="67" spans="1:12" ht="13.55" customHeight="1" x14ac:dyDescent="0.2">
      <c r="A67" s="238" t="s">
        <v>557</v>
      </c>
      <c r="B67" s="111">
        <f>B47</f>
        <v>30</v>
      </c>
      <c r="C67" s="16" t="s">
        <v>4</v>
      </c>
      <c r="D67" s="402"/>
      <c r="E67" s="16" t="s">
        <v>5</v>
      </c>
      <c r="F67" s="112" t="str">
        <f t="shared" si="3"/>
        <v/>
      </c>
      <c r="G67" s="16" t="s">
        <v>6</v>
      </c>
    </row>
    <row r="68" spans="1:12" ht="13.55" customHeight="1" x14ac:dyDescent="0.2">
      <c r="A68" s="238" t="s">
        <v>558</v>
      </c>
      <c r="B68" s="111">
        <f>B59</f>
        <v>30</v>
      </c>
      <c r="C68" s="16" t="s">
        <v>4</v>
      </c>
      <c r="D68" s="402"/>
      <c r="E68" s="16" t="s">
        <v>5</v>
      </c>
      <c r="F68" s="112" t="str">
        <f t="shared" si="3"/>
        <v/>
      </c>
      <c r="G68" s="16" t="s">
        <v>6</v>
      </c>
    </row>
    <row r="69" spans="1:12" ht="13.55" customHeight="1" x14ac:dyDescent="0.2">
      <c r="A69" s="238" t="s">
        <v>531</v>
      </c>
      <c r="B69" s="111">
        <f>B49</f>
        <v>45</v>
      </c>
      <c r="C69" s="16" t="s">
        <v>4</v>
      </c>
      <c r="D69" s="402"/>
      <c r="E69" s="16" t="s">
        <v>5</v>
      </c>
      <c r="F69" s="112" t="str">
        <f t="shared" si="3"/>
        <v/>
      </c>
      <c r="G69" s="16" t="s">
        <v>6</v>
      </c>
    </row>
    <row r="70" spans="1:12" ht="13.55" customHeight="1" x14ac:dyDescent="0.2">
      <c r="A70" s="239" t="s">
        <v>532</v>
      </c>
      <c r="B70" s="111">
        <f>B63</f>
        <v>45</v>
      </c>
      <c r="C70" s="17" t="s">
        <v>4</v>
      </c>
      <c r="D70" s="404"/>
      <c r="E70" s="17" t="s">
        <v>5</v>
      </c>
      <c r="F70" s="115" t="str">
        <f t="shared" si="3"/>
        <v/>
      </c>
      <c r="G70" s="17" t="s">
        <v>6</v>
      </c>
    </row>
    <row r="71" spans="1:12" s="103" customFormat="1" ht="4.3" customHeight="1" x14ac:dyDescent="0.2">
      <c r="A71" s="30"/>
      <c r="B71" s="116"/>
      <c r="C71" s="117"/>
      <c r="D71" s="29"/>
      <c r="E71" s="117"/>
      <c r="F71" s="118"/>
      <c r="G71" s="119"/>
    </row>
    <row r="72" spans="1:12" ht="13.55" customHeight="1" x14ac:dyDescent="0.2">
      <c r="A72" s="122" t="s">
        <v>130</v>
      </c>
      <c r="B72" s="123">
        <f>B45+B47+B49</f>
        <v>100</v>
      </c>
      <c r="C72" s="124" t="s">
        <v>4</v>
      </c>
      <c r="D72" s="125"/>
      <c r="E72" s="99"/>
      <c r="F72" s="125"/>
      <c r="G72" s="126"/>
    </row>
    <row r="73" spans="1:12" s="103" customFormat="1" ht="1.45" customHeight="1" x14ac:dyDescent="0.2">
      <c r="A73" s="30"/>
      <c r="B73" s="116"/>
      <c r="C73" s="117"/>
      <c r="D73" s="29"/>
      <c r="E73" s="117"/>
      <c r="F73" s="118"/>
      <c r="G73" s="119"/>
    </row>
    <row r="74" spans="1:12" ht="13.55" customHeight="1" x14ac:dyDescent="0.2">
      <c r="A74" s="132" t="s">
        <v>212</v>
      </c>
      <c r="B74" s="133">
        <f>B35+B42+B72</f>
        <v>780.2799</v>
      </c>
      <c r="C74" s="134" t="s">
        <v>4</v>
      </c>
      <c r="D74" s="27"/>
      <c r="E74" s="28"/>
      <c r="F74" s="27"/>
      <c r="G74" s="31"/>
      <c r="I74" s="135"/>
      <c r="J74" s="43"/>
      <c r="L74" s="120"/>
    </row>
    <row r="75" spans="1:12" s="103" customFormat="1" ht="8.1999999999999993" customHeight="1" x14ac:dyDescent="0.2">
      <c r="A75" s="30"/>
      <c r="B75" s="116"/>
      <c r="C75" s="117"/>
      <c r="D75" s="29"/>
      <c r="E75" s="117"/>
      <c r="F75" s="118"/>
      <c r="G75" s="119"/>
    </row>
    <row r="76" spans="1:12" ht="24.25" customHeight="1" x14ac:dyDescent="0.2">
      <c r="A76" s="108" t="s">
        <v>213</v>
      </c>
      <c r="B76" s="579" t="s">
        <v>56</v>
      </c>
      <c r="C76" s="572"/>
      <c r="D76" s="559" t="s">
        <v>54</v>
      </c>
      <c r="E76" s="567"/>
      <c r="F76" s="559" t="s">
        <v>55</v>
      </c>
      <c r="G76" s="567"/>
    </row>
    <row r="77" spans="1:12" ht="13.55" customHeight="1" x14ac:dyDescent="0.2">
      <c r="A77" s="238" t="s">
        <v>517</v>
      </c>
      <c r="B77" s="111">
        <v>50</v>
      </c>
      <c r="C77" s="16" t="s">
        <v>4</v>
      </c>
      <c r="D77" s="184"/>
      <c r="E77" s="16" t="s">
        <v>5</v>
      </c>
      <c r="F77" s="112" t="str">
        <f>IF(D77="","",ROUND(ROUND(B77/D77,2),2))</f>
        <v/>
      </c>
      <c r="G77" s="16" t="s">
        <v>6</v>
      </c>
    </row>
    <row r="78" spans="1:12" ht="13.55" customHeight="1" x14ac:dyDescent="0.2">
      <c r="A78" s="238" t="s">
        <v>518</v>
      </c>
      <c r="B78" s="111">
        <f>B77</f>
        <v>50</v>
      </c>
      <c r="C78" s="16" t="s">
        <v>4</v>
      </c>
      <c r="D78" s="184"/>
      <c r="E78" s="16" t="s">
        <v>5</v>
      </c>
      <c r="F78" s="112" t="str">
        <f>IF(D78="","",ROUND(ROUND(B78/D78,2),2))</f>
        <v/>
      </c>
      <c r="G78" s="16" t="s">
        <v>6</v>
      </c>
    </row>
    <row r="79" spans="1:12" s="103" customFormat="1" ht="4.3" customHeight="1" x14ac:dyDescent="0.2">
      <c r="A79" s="30"/>
      <c r="B79" s="116"/>
      <c r="C79" s="117"/>
      <c r="D79" s="29"/>
      <c r="E79" s="117"/>
      <c r="F79" s="118"/>
      <c r="G79" s="119"/>
    </row>
    <row r="80" spans="1:12" ht="13.55" customHeight="1" x14ac:dyDescent="0.2">
      <c r="A80" s="238" t="s">
        <v>519</v>
      </c>
      <c r="B80" s="111">
        <f>B77</f>
        <v>50</v>
      </c>
      <c r="C80" s="16" t="s">
        <v>4</v>
      </c>
      <c r="D80" s="184"/>
      <c r="E80" s="16" t="s">
        <v>5</v>
      </c>
      <c r="F80" s="112" t="str">
        <f>IF(D80="","",ROUND(ROUND(B80/D80,2),2))</f>
        <v/>
      </c>
      <c r="G80" s="16" t="s">
        <v>6</v>
      </c>
    </row>
    <row r="81" spans="1:10" ht="13.55" customHeight="1" x14ac:dyDescent="0.2">
      <c r="A81" s="238" t="s">
        <v>520</v>
      </c>
      <c r="B81" s="111">
        <f>B80</f>
        <v>50</v>
      </c>
      <c r="C81" s="16" t="s">
        <v>4</v>
      </c>
      <c r="D81" s="184"/>
      <c r="E81" s="16" t="s">
        <v>5</v>
      </c>
      <c r="F81" s="112" t="str">
        <f>IF(D81="","",ROUND(ROUND(B81/D81,2),2))</f>
        <v/>
      </c>
      <c r="G81" s="16" t="s">
        <v>6</v>
      </c>
    </row>
    <row r="82" spans="1:10" ht="13.55" customHeight="1" x14ac:dyDescent="0.2">
      <c r="A82" s="238" t="s">
        <v>521</v>
      </c>
      <c r="B82" s="111">
        <f>B81</f>
        <v>50</v>
      </c>
      <c r="C82" s="16" t="s">
        <v>4</v>
      </c>
      <c r="D82" s="184"/>
      <c r="E82" s="16" t="s">
        <v>5</v>
      </c>
      <c r="F82" s="112" t="str">
        <f>IF(D82="","",ROUND(ROUND(B82/D82,2),2))</f>
        <v/>
      </c>
      <c r="G82" s="16" t="s">
        <v>6</v>
      </c>
    </row>
    <row r="83" spans="1:10" ht="13.55" customHeight="1" x14ac:dyDescent="0.2">
      <c r="A83" s="238" t="s">
        <v>522</v>
      </c>
      <c r="B83" s="111">
        <f>B82</f>
        <v>50</v>
      </c>
      <c r="C83" s="16" t="s">
        <v>4</v>
      </c>
      <c r="D83" s="184"/>
      <c r="E83" s="16" t="s">
        <v>5</v>
      </c>
      <c r="F83" s="112" t="str">
        <f>IF(D83="","",ROUND(ROUND(B83/D83,2),2))</f>
        <v/>
      </c>
      <c r="G83" s="16" t="s">
        <v>6</v>
      </c>
    </row>
    <row r="84" spans="1:10" s="103" customFormat="1" ht="4.3" customHeight="1" x14ac:dyDescent="0.2">
      <c r="A84" s="30"/>
      <c r="B84" s="116"/>
      <c r="C84" s="117"/>
      <c r="D84" s="29"/>
      <c r="E84" s="117"/>
      <c r="F84" s="118"/>
      <c r="G84" s="119"/>
    </row>
    <row r="85" spans="1:10" ht="13.55" customHeight="1" x14ac:dyDescent="0.2">
      <c r="A85" s="238" t="s">
        <v>523</v>
      </c>
      <c r="B85" s="111">
        <f>B77</f>
        <v>50</v>
      </c>
      <c r="C85" s="16" t="s">
        <v>4</v>
      </c>
      <c r="D85" s="184"/>
      <c r="E85" s="16" t="s">
        <v>5</v>
      </c>
      <c r="F85" s="112" t="str">
        <f>IF(D85="","",ROUND(ROUND(B85/D85,2),2))</f>
        <v/>
      </c>
      <c r="G85" s="16" t="s">
        <v>6</v>
      </c>
    </row>
    <row r="86" spans="1:10" ht="13.55" customHeight="1" x14ac:dyDescent="0.2">
      <c r="A86" s="238" t="s">
        <v>524</v>
      </c>
      <c r="B86" s="111">
        <f>B85</f>
        <v>50</v>
      </c>
      <c r="C86" s="16" t="s">
        <v>4</v>
      </c>
      <c r="D86" s="184"/>
      <c r="E86" s="16" t="s">
        <v>5</v>
      </c>
      <c r="F86" s="112" t="str">
        <f>IF(D86="","",ROUND(ROUND(B86/D86,2),2))</f>
        <v/>
      </c>
      <c r="G86" s="16" t="s">
        <v>6</v>
      </c>
    </row>
    <row r="87" spans="1:10" s="103" customFormat="1" ht="5" customHeight="1" x14ac:dyDescent="0.2">
      <c r="A87" s="30"/>
      <c r="B87" s="116"/>
      <c r="C87" s="117"/>
      <c r="D87" s="29"/>
      <c r="E87" s="117"/>
      <c r="F87" s="118"/>
      <c r="G87" s="119"/>
    </row>
    <row r="88" spans="1:10" ht="13.55" customHeight="1" x14ac:dyDescent="0.2">
      <c r="A88" s="122" t="s">
        <v>130</v>
      </c>
      <c r="B88" s="123">
        <f>B77</f>
        <v>50</v>
      </c>
      <c r="C88" s="124" t="s">
        <v>4</v>
      </c>
      <c r="D88" s="125"/>
      <c r="E88" s="99"/>
      <c r="F88" s="125"/>
      <c r="G88" s="126"/>
    </row>
    <row r="89" spans="1:10" s="103" customFormat="1" ht="8.1999999999999993" customHeight="1" x14ac:dyDescent="0.2">
      <c r="A89" s="30"/>
      <c r="B89" s="116"/>
      <c r="C89" s="117"/>
      <c r="D89" s="29"/>
      <c r="E89" s="117"/>
      <c r="F89" s="118"/>
      <c r="G89" s="119"/>
    </row>
    <row r="90" spans="1:10" ht="24.95" customHeight="1" x14ac:dyDescent="0.2">
      <c r="A90" s="200" t="s">
        <v>60</v>
      </c>
      <c r="B90" s="579" t="s">
        <v>56</v>
      </c>
      <c r="C90" s="572"/>
      <c r="D90" s="559" t="s">
        <v>54</v>
      </c>
      <c r="E90" s="567"/>
      <c r="F90" s="559" t="s">
        <v>55</v>
      </c>
      <c r="G90" s="567"/>
      <c r="H90" s="18"/>
      <c r="I90" s="43"/>
      <c r="J90" s="43"/>
    </row>
    <row r="91" spans="1:10" ht="24.95" customHeight="1" x14ac:dyDescent="0.2">
      <c r="A91" s="249" t="s">
        <v>215</v>
      </c>
      <c r="B91" s="136">
        <v>1</v>
      </c>
      <c r="C91" s="128" t="s">
        <v>8</v>
      </c>
      <c r="D91" s="20"/>
      <c r="E91" s="16" t="s">
        <v>9</v>
      </c>
      <c r="F91" s="112">
        <f t="shared" ref="F91:F98" si="4">ROUND(B91*D91,2)</f>
        <v>0</v>
      </c>
      <c r="G91" s="16" t="s">
        <v>6</v>
      </c>
      <c r="H91" s="43"/>
    </row>
    <row r="92" spans="1:10" ht="24.95" customHeight="1" x14ac:dyDescent="0.2">
      <c r="A92" s="249" t="s">
        <v>310</v>
      </c>
      <c r="B92" s="136">
        <v>1</v>
      </c>
      <c r="C92" s="128" t="s">
        <v>8</v>
      </c>
      <c r="D92" s="20"/>
      <c r="E92" s="16" t="s">
        <v>9</v>
      </c>
      <c r="F92" s="112">
        <f t="shared" si="4"/>
        <v>0</v>
      </c>
      <c r="G92" s="16" t="s">
        <v>6</v>
      </c>
      <c r="H92" s="43"/>
    </row>
    <row r="93" spans="1:10" ht="24.95" customHeight="1" x14ac:dyDescent="0.2">
      <c r="A93" s="249" t="s">
        <v>216</v>
      </c>
      <c r="B93" s="136">
        <v>1</v>
      </c>
      <c r="C93" s="128" t="s">
        <v>8</v>
      </c>
      <c r="D93" s="20"/>
      <c r="E93" s="16" t="s">
        <v>9</v>
      </c>
      <c r="F93" s="112">
        <f t="shared" si="4"/>
        <v>0</v>
      </c>
      <c r="G93" s="16" t="s">
        <v>6</v>
      </c>
      <c r="H93" s="18"/>
      <c r="I93" s="43"/>
      <c r="J93" s="43"/>
    </row>
    <row r="94" spans="1:10" ht="24.95" customHeight="1" x14ac:dyDescent="0.2">
      <c r="A94" s="249" t="s">
        <v>359</v>
      </c>
      <c r="B94" s="136">
        <v>3</v>
      </c>
      <c r="C94" s="128" t="s">
        <v>8</v>
      </c>
      <c r="D94" s="20"/>
      <c r="E94" s="16" t="s">
        <v>9</v>
      </c>
      <c r="F94" s="112">
        <f t="shared" si="4"/>
        <v>0</v>
      </c>
      <c r="G94" s="16" t="s">
        <v>6</v>
      </c>
      <c r="H94" s="43"/>
    </row>
    <row r="95" spans="1:10" ht="24.95" customHeight="1" x14ac:dyDescent="0.2">
      <c r="A95" s="249" t="s">
        <v>217</v>
      </c>
      <c r="B95" s="136">
        <v>1</v>
      </c>
      <c r="C95" s="128" t="s">
        <v>8</v>
      </c>
      <c r="D95" s="20"/>
      <c r="E95" s="16" t="s">
        <v>9</v>
      </c>
      <c r="F95" s="112">
        <f t="shared" si="4"/>
        <v>0</v>
      </c>
      <c r="G95" s="16" t="s">
        <v>6</v>
      </c>
      <c r="H95" s="43"/>
    </row>
    <row r="96" spans="1:10" ht="24.95" customHeight="1" x14ac:dyDescent="0.2">
      <c r="A96" s="249" t="s">
        <v>218</v>
      </c>
      <c r="B96" s="136">
        <v>1</v>
      </c>
      <c r="C96" s="128" t="s">
        <v>8</v>
      </c>
      <c r="D96" s="20"/>
      <c r="E96" s="16" t="s">
        <v>9</v>
      </c>
      <c r="F96" s="112">
        <f t="shared" si="4"/>
        <v>0</v>
      </c>
      <c r="G96" s="16" t="s">
        <v>6</v>
      </c>
      <c r="H96" s="18"/>
      <c r="I96" s="43"/>
      <c r="J96" s="43"/>
    </row>
    <row r="97" spans="1:10" ht="27.1" customHeight="1" x14ac:dyDescent="0.2">
      <c r="A97" s="249" t="s">
        <v>573</v>
      </c>
      <c r="B97" s="136">
        <v>1</v>
      </c>
      <c r="C97" s="128" t="s">
        <v>8</v>
      </c>
      <c r="D97" s="20"/>
      <c r="E97" s="16" t="s">
        <v>9</v>
      </c>
      <c r="F97" s="112">
        <f>ROUND(B97*D97,2)</f>
        <v>0</v>
      </c>
      <c r="G97" s="16" t="s">
        <v>6</v>
      </c>
      <c r="H97" s="18"/>
      <c r="I97" s="43"/>
      <c r="J97" s="43"/>
    </row>
    <row r="98" spans="1:10" ht="50.1" customHeight="1" x14ac:dyDescent="0.2">
      <c r="A98" s="137" t="s">
        <v>214</v>
      </c>
      <c r="B98" s="136">
        <v>1</v>
      </c>
      <c r="C98" s="128" t="s">
        <v>8</v>
      </c>
      <c r="D98" s="20"/>
      <c r="E98" s="16" t="s">
        <v>9</v>
      </c>
      <c r="F98" s="364">
        <f t="shared" si="4"/>
        <v>0</v>
      </c>
      <c r="G98" s="16" t="s">
        <v>6</v>
      </c>
      <c r="I98" s="32"/>
      <c r="J98" s="43"/>
    </row>
    <row r="99" spans="1:10" s="103" customFormat="1" ht="8.1999999999999993" customHeight="1" x14ac:dyDescent="0.2">
      <c r="A99" s="30"/>
      <c r="B99" s="116"/>
      <c r="C99" s="117"/>
      <c r="D99" s="29"/>
      <c r="E99" s="117"/>
      <c r="F99" s="118"/>
      <c r="G99" s="119"/>
    </row>
    <row r="100" spans="1:10" ht="24.95" customHeight="1" x14ac:dyDescent="0.2">
      <c r="A100" s="425" t="s">
        <v>371</v>
      </c>
      <c r="B100" s="374"/>
      <c r="C100" s="598" t="s">
        <v>304</v>
      </c>
      <c r="D100" s="598"/>
      <c r="E100" s="599"/>
      <c r="F100" s="365">
        <f>'VT1-Blatt 1.5 (WE)'!W18+'VT1-Blatt 1.5 (WE)'!W28+'VT1-Blatt 1.5 (WE)'!W38</f>
        <v>0</v>
      </c>
      <c r="G100" s="31" t="s">
        <v>6</v>
      </c>
      <c r="H100" s="43"/>
    </row>
    <row r="101" spans="1:10" s="103" customFormat="1" ht="8.1999999999999993" customHeight="1" x14ac:dyDescent="0.2">
      <c r="A101" s="30"/>
      <c r="B101" s="368"/>
      <c r="C101" s="369"/>
      <c r="D101" s="370"/>
      <c r="E101" s="369"/>
      <c r="F101" s="118"/>
      <c r="G101" s="119"/>
    </row>
    <row r="102" spans="1:10" s="56" customFormat="1" ht="29.95" customHeight="1" x14ac:dyDescent="0.2">
      <c r="A102" s="366" t="s">
        <v>201</v>
      </c>
      <c r="B102" s="374"/>
      <c r="C102" s="598"/>
      <c r="D102" s="598"/>
      <c r="E102" s="599"/>
      <c r="F102" s="367">
        <v>7</v>
      </c>
      <c r="G102" s="31" t="s">
        <v>6</v>
      </c>
    </row>
    <row r="103" spans="1:10" s="103" customFormat="1" ht="8.1999999999999993" customHeight="1" x14ac:dyDescent="0.2">
      <c r="A103" s="30"/>
      <c r="B103" s="371"/>
      <c r="C103" s="372"/>
      <c r="D103" s="373"/>
      <c r="E103" s="372"/>
      <c r="F103" s="118"/>
      <c r="G103" s="119"/>
    </row>
    <row r="104" spans="1:10" s="56" customFormat="1" ht="29.95" customHeight="1" x14ac:dyDescent="0.2">
      <c r="A104" s="234" t="s">
        <v>219</v>
      </c>
      <c r="B104" s="152"/>
      <c r="C104" s="153"/>
      <c r="D104" s="154"/>
      <c r="E104" s="155"/>
      <c r="F104" s="395">
        <f>ROUND(SUM(F16:F33)+SUM(F38:F40)+SUM(F45:F70)+SUM(F77:F86)+SUM(F91:F98)+F100+F102,2)</f>
        <v>7</v>
      </c>
      <c r="G104" s="26" t="s">
        <v>6</v>
      </c>
      <c r="J104" s="157"/>
    </row>
    <row r="105" spans="1:10" s="160" customFormat="1" ht="11.4" customHeight="1" x14ac:dyDescent="0.2">
      <c r="A105" s="158"/>
      <c r="B105" s="59"/>
      <c r="C105" s="159"/>
      <c r="E105" s="159"/>
      <c r="G105" s="8"/>
    </row>
    <row r="106" spans="1:10" ht="24.95" customHeight="1" x14ac:dyDescent="0.2">
      <c r="A106" s="597" t="s">
        <v>220</v>
      </c>
      <c r="B106" s="597"/>
      <c r="C106" s="5"/>
      <c r="E106" s="5"/>
      <c r="G106" s="5"/>
    </row>
    <row r="107" spans="1:10" ht="24.95" customHeight="1" x14ac:dyDescent="0.2">
      <c r="A107" s="474" t="s">
        <v>571</v>
      </c>
      <c r="B107" s="396"/>
      <c r="C107" s="397"/>
      <c r="D107" s="397"/>
      <c r="E107" s="400"/>
      <c r="F107" s="394">
        <f>2*3</f>
        <v>6</v>
      </c>
      <c r="G107" s="31" t="s">
        <v>6</v>
      </c>
    </row>
    <row r="108" spans="1:10" ht="17.149999999999999" customHeight="1" x14ac:dyDescent="0.2">
      <c r="A108" s="475" t="s">
        <v>574</v>
      </c>
      <c r="B108" s="302"/>
      <c r="C108" s="125"/>
      <c r="D108" s="125"/>
      <c r="E108" s="39"/>
      <c r="F108" s="394">
        <v>3</v>
      </c>
      <c r="G108" s="31" t="s">
        <v>6</v>
      </c>
    </row>
    <row r="109" spans="1:10" s="56" customFormat="1" ht="27.8" customHeight="1" x14ac:dyDescent="0.2">
      <c r="A109" s="235" t="s">
        <v>221</v>
      </c>
      <c r="B109" s="167"/>
      <c r="C109" s="168"/>
      <c r="D109" s="125"/>
      <c r="E109" s="169"/>
      <c r="F109" s="395">
        <f>SUM(F107:F108)</f>
        <v>9</v>
      </c>
      <c r="G109" s="31" t="s">
        <v>6</v>
      </c>
    </row>
    <row r="110" spans="1:10" ht="10.7" customHeight="1" x14ac:dyDescent="0.2"/>
    <row r="111" spans="1:10" ht="24.95" customHeight="1" x14ac:dyDescent="0.2">
      <c r="A111" s="595" t="s">
        <v>222</v>
      </c>
      <c r="B111" s="595"/>
    </row>
    <row r="112" spans="1:10" ht="21.4" customHeight="1" x14ac:dyDescent="0.2">
      <c r="A112" s="25"/>
      <c r="B112" s="579" t="s">
        <v>57</v>
      </c>
      <c r="C112" s="572"/>
      <c r="D112" s="559" t="s">
        <v>58</v>
      </c>
      <c r="E112" s="567"/>
      <c r="F112" s="559" t="s">
        <v>55</v>
      </c>
      <c r="G112" s="567"/>
    </row>
    <row r="113" spans="1:10" ht="13.55" customHeight="1" x14ac:dyDescent="0.2">
      <c r="A113" s="163" t="s">
        <v>67</v>
      </c>
      <c r="B113" s="21"/>
      <c r="C113" s="15" t="s">
        <v>8</v>
      </c>
      <c r="D113" s="22"/>
      <c r="E113" s="71" t="s">
        <v>9</v>
      </c>
      <c r="F113" s="164">
        <f>ROUND(B113*D113,2)</f>
        <v>0</v>
      </c>
      <c r="G113" s="75" t="s">
        <v>6</v>
      </c>
    </row>
    <row r="114" spans="1:10" ht="13.55" customHeight="1" x14ac:dyDescent="0.2">
      <c r="A114" s="13" t="s">
        <v>68</v>
      </c>
      <c r="B114" s="19"/>
      <c r="C114" s="16" t="s">
        <v>8</v>
      </c>
      <c r="D114" s="23"/>
      <c r="E114" s="128" t="s">
        <v>9</v>
      </c>
      <c r="F114" s="129">
        <f>ROUND(B114*D114,2)</f>
        <v>0</v>
      </c>
      <c r="G114" s="138" t="s">
        <v>6</v>
      </c>
    </row>
    <row r="115" spans="1:10" ht="13.55" customHeight="1" x14ac:dyDescent="0.2">
      <c r="A115" s="13" t="s">
        <v>69</v>
      </c>
      <c r="B115" s="19"/>
      <c r="C115" s="16" t="s">
        <v>8</v>
      </c>
      <c r="D115" s="23"/>
      <c r="E115" s="128" t="s">
        <v>9</v>
      </c>
      <c r="F115" s="129">
        <f>ROUND(B115*D115,2)</f>
        <v>0</v>
      </c>
      <c r="G115" s="138" t="s">
        <v>6</v>
      </c>
    </row>
    <row r="116" spans="1:10" ht="13.55" customHeight="1" x14ac:dyDescent="0.2">
      <c r="A116" s="40" t="s">
        <v>13</v>
      </c>
      <c r="B116" s="194">
        <v>1</v>
      </c>
      <c r="C116" s="166" t="s">
        <v>8</v>
      </c>
      <c r="D116" s="199">
        <v>1</v>
      </c>
      <c r="E116" s="99" t="s">
        <v>9</v>
      </c>
      <c r="F116" s="121">
        <f>ROUND(B116*D116,2)</f>
        <v>1</v>
      </c>
      <c r="G116" s="126" t="s">
        <v>6</v>
      </c>
    </row>
    <row r="117" spans="1:10" s="56" customFormat="1" ht="24.95" customHeight="1" x14ac:dyDescent="0.2">
      <c r="A117" s="235" t="s">
        <v>223</v>
      </c>
      <c r="B117" s="167"/>
      <c r="C117" s="168"/>
      <c r="D117" s="125"/>
      <c r="E117" s="169"/>
      <c r="F117" s="156">
        <f>ROUND(SUM(F113:F116),2)</f>
        <v>1</v>
      </c>
      <c r="G117" s="126" t="s">
        <v>6</v>
      </c>
    </row>
    <row r="118" spans="1:10" s="56" customFormat="1" ht="39.950000000000003" customHeight="1" x14ac:dyDescent="0.2">
      <c r="A118" s="575" t="s">
        <v>340</v>
      </c>
      <c r="B118" s="575"/>
      <c r="C118" s="575"/>
      <c r="D118" s="103"/>
      <c r="E118" s="103"/>
      <c r="F118" s="103"/>
      <c r="G118" s="103"/>
      <c r="H118" s="250"/>
      <c r="I118" s="250"/>
    </row>
    <row r="119" spans="1:10" s="56" customFormat="1" ht="29.95" customHeight="1" x14ac:dyDescent="0.2">
      <c r="A119" s="200" t="s">
        <v>60</v>
      </c>
      <c r="B119" s="571" t="s">
        <v>131</v>
      </c>
      <c r="C119" s="596"/>
      <c r="D119" s="568" t="s">
        <v>132</v>
      </c>
      <c r="E119" s="567"/>
      <c r="F119" s="568" t="s">
        <v>11</v>
      </c>
      <c r="G119" s="567"/>
    </row>
    <row r="120" spans="1:10" s="56" customFormat="1" ht="40.65" customHeight="1" x14ac:dyDescent="0.2">
      <c r="A120" s="429" t="s">
        <v>373</v>
      </c>
      <c r="B120" s="240">
        <f>2*40</f>
        <v>80</v>
      </c>
      <c r="C120" s="241" t="s">
        <v>4</v>
      </c>
      <c r="D120" s="292"/>
      <c r="E120" s="241" t="s">
        <v>5</v>
      </c>
      <c r="F120" s="242">
        <f>IF(D120=0,0,ROUND(B120/D120,2))</f>
        <v>0</v>
      </c>
      <c r="G120" s="243" t="s">
        <v>6</v>
      </c>
      <c r="I120" s="422"/>
      <c r="J120" s="420"/>
    </row>
    <row r="121" spans="1:10" s="56" customFormat="1" ht="29.95" customHeight="1" x14ac:dyDescent="0.2">
      <c r="A121" s="249" t="s">
        <v>374</v>
      </c>
      <c r="B121" s="244">
        <v>2</v>
      </c>
      <c r="C121" s="16" t="s">
        <v>8</v>
      </c>
      <c r="D121" s="293"/>
      <c r="E121" s="128" t="s">
        <v>9</v>
      </c>
      <c r="F121" s="129">
        <f>ROUND(B121*D121,2)</f>
        <v>0</v>
      </c>
      <c r="G121" s="138" t="s">
        <v>6</v>
      </c>
    </row>
    <row r="122" spans="1:10" s="56" customFormat="1" ht="29.95" customHeight="1" x14ac:dyDescent="0.2">
      <c r="A122" s="249" t="s">
        <v>375</v>
      </c>
      <c r="B122" s="244">
        <v>1</v>
      </c>
      <c r="C122" s="16" t="s">
        <v>8</v>
      </c>
      <c r="D122" s="293"/>
      <c r="E122" s="128" t="s">
        <v>9</v>
      </c>
      <c r="F122" s="129">
        <f>ROUND(B122*D122,2)</f>
        <v>0</v>
      </c>
      <c r="G122" s="138" t="s">
        <v>6</v>
      </c>
    </row>
    <row r="123" spans="1:10" s="56" customFormat="1" ht="29.95" customHeight="1" x14ac:dyDescent="0.2">
      <c r="A123" s="429" t="s">
        <v>376</v>
      </c>
      <c r="B123" s="240">
        <f>5*150+3*50</f>
        <v>900</v>
      </c>
      <c r="C123" s="241" t="s">
        <v>4</v>
      </c>
      <c r="D123" s="292"/>
      <c r="E123" s="241" t="s">
        <v>5</v>
      </c>
      <c r="F123" s="242">
        <f>IF(D123=0,0,ROUND(B123/D123,2))</f>
        <v>0</v>
      </c>
      <c r="G123" s="243" t="s">
        <v>6</v>
      </c>
    </row>
    <row r="124" spans="1:10" s="56" customFormat="1" ht="29.95" customHeight="1" x14ac:dyDescent="0.2">
      <c r="A124" s="249" t="s">
        <v>377</v>
      </c>
      <c r="B124" s="244">
        <f>200</f>
        <v>200</v>
      </c>
      <c r="C124" s="16" t="s">
        <v>4</v>
      </c>
      <c r="D124" s="293"/>
      <c r="E124" s="128" t="s">
        <v>5</v>
      </c>
      <c r="F124" s="129">
        <f>IF(D124=0,0,ROUND(B124/D124,2))</f>
        <v>0</v>
      </c>
      <c r="G124" s="138" t="s">
        <v>6</v>
      </c>
    </row>
    <row r="125" spans="1:10" s="56" customFormat="1" ht="29.95" customHeight="1" x14ac:dyDescent="0.2">
      <c r="A125" s="249" t="s">
        <v>378</v>
      </c>
      <c r="B125" s="244">
        <v>2</v>
      </c>
      <c r="C125" s="16" t="s">
        <v>8</v>
      </c>
      <c r="D125" s="293"/>
      <c r="E125" s="128" t="s">
        <v>9</v>
      </c>
      <c r="F125" s="129">
        <f>ROUND(B125*D125,2)</f>
        <v>0</v>
      </c>
      <c r="G125" s="138" t="s">
        <v>6</v>
      </c>
    </row>
    <row r="126" spans="1:10" s="56" customFormat="1" ht="29.95" customHeight="1" x14ac:dyDescent="0.2">
      <c r="A126" s="249" t="s">
        <v>375</v>
      </c>
      <c r="B126" s="244">
        <v>9</v>
      </c>
      <c r="C126" s="16" t="s">
        <v>8</v>
      </c>
      <c r="D126" s="293"/>
      <c r="E126" s="128" t="s">
        <v>9</v>
      </c>
      <c r="F126" s="129">
        <f>ROUND(B126*D126,2)</f>
        <v>0</v>
      </c>
      <c r="G126" s="138" t="s">
        <v>6</v>
      </c>
    </row>
    <row r="127" spans="1:10" s="56" customFormat="1" ht="49.9" customHeight="1" x14ac:dyDescent="0.2">
      <c r="A127" s="429" t="s">
        <v>379</v>
      </c>
      <c r="B127" s="240">
        <f>5*30</f>
        <v>150</v>
      </c>
      <c r="C127" s="241" t="s">
        <v>4</v>
      </c>
      <c r="D127" s="292"/>
      <c r="E127" s="241" t="s">
        <v>5</v>
      </c>
      <c r="F127" s="242">
        <f>IF(D127=0,0,ROUND(B127/D127,2))</f>
        <v>0</v>
      </c>
      <c r="G127" s="243" t="s">
        <v>6</v>
      </c>
    </row>
    <row r="128" spans="1:10" s="56" customFormat="1" ht="29.95" customHeight="1" x14ac:dyDescent="0.2">
      <c r="A128" s="600" t="s">
        <v>341</v>
      </c>
      <c r="B128" s="601"/>
      <c r="C128" s="245"/>
      <c r="D128" s="27"/>
      <c r="E128" s="161"/>
      <c r="F128" s="299">
        <f>SUM(F120:F127)</f>
        <v>0</v>
      </c>
      <c r="G128" s="31" t="s">
        <v>6</v>
      </c>
    </row>
    <row r="129" spans="1:10" ht="13.55" customHeight="1" thickBot="1" x14ac:dyDescent="0.25">
      <c r="F129" s="45"/>
    </row>
    <row r="130" spans="1:10" s="56" customFormat="1" ht="24.95" customHeight="1" thickTop="1" thickBot="1" x14ac:dyDescent="0.25">
      <c r="A130" s="236" t="s">
        <v>224</v>
      </c>
      <c r="B130" s="555" t="s">
        <v>227</v>
      </c>
      <c r="C130" s="555"/>
      <c r="D130" s="555"/>
      <c r="E130" s="556"/>
      <c r="F130" s="172">
        <f>ROUND(F104+F109+F117+F128,2)</f>
        <v>17</v>
      </c>
      <c r="G130" s="173" t="s">
        <v>6</v>
      </c>
      <c r="I130" s="174"/>
      <c r="J130" s="175"/>
    </row>
    <row r="131" spans="1:10" ht="10.7" x14ac:dyDescent="0.2"/>
    <row r="132" spans="1:10" ht="13.55" customHeight="1" x14ac:dyDescent="0.2">
      <c r="A132" s="10" t="s">
        <v>47</v>
      </c>
    </row>
    <row r="133" spans="1:10" ht="29.95" customHeight="1" x14ac:dyDescent="0.2">
      <c r="A133" s="497" t="s">
        <v>71</v>
      </c>
      <c r="B133" s="497"/>
      <c r="C133" s="497"/>
      <c r="D133" s="497"/>
      <c r="E133" s="497"/>
      <c r="F133" s="497"/>
      <c r="G133" s="497"/>
    </row>
    <row r="134" spans="1:10" ht="50.1" customHeight="1" x14ac:dyDescent="0.2">
      <c r="A134" s="498" t="s">
        <v>86</v>
      </c>
      <c r="B134" s="498"/>
      <c r="C134" s="498"/>
      <c r="D134" s="498"/>
      <c r="E134" s="498"/>
      <c r="F134" s="498"/>
      <c r="G134" s="498"/>
    </row>
    <row r="135" spans="1:10" ht="34.25" customHeight="1" x14ac:dyDescent="0.2">
      <c r="A135" s="498" t="s">
        <v>404</v>
      </c>
      <c r="B135" s="498"/>
      <c r="C135" s="498"/>
      <c r="D135" s="498"/>
      <c r="E135" s="498"/>
      <c r="F135" s="498"/>
      <c r="G135" s="498"/>
    </row>
    <row r="136" spans="1:10" ht="50.1" customHeight="1" x14ac:dyDescent="0.2">
      <c r="A136" s="592" t="s">
        <v>89</v>
      </c>
      <c r="B136" s="592"/>
      <c r="C136" s="592"/>
      <c r="D136" s="592"/>
      <c r="E136" s="592"/>
      <c r="F136" s="592"/>
      <c r="G136" s="592"/>
      <c r="H136" s="176"/>
    </row>
    <row r="137" spans="1:10" ht="54.75" customHeight="1" x14ac:dyDescent="0.2">
      <c r="A137" s="592"/>
      <c r="B137" s="592"/>
      <c r="C137" s="592"/>
      <c r="D137" s="592"/>
      <c r="E137" s="592"/>
      <c r="F137" s="592"/>
      <c r="G137" s="592"/>
    </row>
    <row r="138" spans="1:10" ht="13.55" customHeight="1" x14ac:dyDescent="0.2">
      <c r="A138" s="59"/>
    </row>
    <row r="141" spans="1:10" ht="13.55" customHeight="1" x14ac:dyDescent="0.2">
      <c r="A141" s="177"/>
    </row>
    <row r="142" spans="1:10" ht="13.55" customHeight="1" x14ac:dyDescent="0.2">
      <c r="A142" s="177"/>
    </row>
    <row r="143" spans="1:10" ht="13.55" customHeight="1" x14ac:dyDescent="0.2">
      <c r="A143" s="177"/>
    </row>
  </sheetData>
  <sheetProtection selectLockedCells="1"/>
  <mergeCells count="41">
    <mergeCell ref="A1:B1"/>
    <mergeCell ref="A2:B2"/>
    <mergeCell ref="C7:G8"/>
    <mergeCell ref="C9:G9"/>
    <mergeCell ref="A11:C11"/>
    <mergeCell ref="B14:C14"/>
    <mergeCell ref="D14:E14"/>
    <mergeCell ref="F14:G14"/>
    <mergeCell ref="B15:C15"/>
    <mergeCell ref="D15:E15"/>
    <mergeCell ref="F15:G15"/>
    <mergeCell ref="B44:C44"/>
    <mergeCell ref="D44:E44"/>
    <mergeCell ref="F44:G44"/>
    <mergeCell ref="B37:C37"/>
    <mergeCell ref="D37:E37"/>
    <mergeCell ref="F37:G37"/>
    <mergeCell ref="A136:G136"/>
    <mergeCell ref="A137:G137"/>
    <mergeCell ref="B130:E130"/>
    <mergeCell ref="D112:E112"/>
    <mergeCell ref="F112:G112"/>
    <mergeCell ref="A133:G133"/>
    <mergeCell ref="A134:G134"/>
    <mergeCell ref="A128:B128"/>
    <mergeCell ref="C102:E102"/>
    <mergeCell ref="B76:C76"/>
    <mergeCell ref="D76:E76"/>
    <mergeCell ref="A135:G135"/>
    <mergeCell ref="F76:G76"/>
    <mergeCell ref="A118:C118"/>
    <mergeCell ref="B119:C119"/>
    <mergeCell ref="D119:E119"/>
    <mergeCell ref="F119:G119"/>
    <mergeCell ref="F90:G90"/>
    <mergeCell ref="A106:B106"/>
    <mergeCell ref="B90:C90"/>
    <mergeCell ref="D90:E90"/>
    <mergeCell ref="C100:E100"/>
    <mergeCell ref="A111:B111"/>
    <mergeCell ref="B112:C112"/>
  </mergeCells>
  <pageMargins left="0.70866141732283472" right="0.43307086614173229" top="0.74803149606299213" bottom="0.39370078740157483" header="0.47244094488188981" footer="0.27559055118110237"/>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rowBreaks count="3" manualBreakCount="3">
    <brk id="43" max="16383" man="1"/>
    <brk id="89" max="16383" man="1"/>
    <brk id="117"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AP53"/>
  <sheetViews>
    <sheetView zoomScale="73" zoomScaleNormal="73" workbookViewId="0">
      <selection activeCell="S6" sqref="S6:W7"/>
    </sheetView>
  </sheetViews>
  <sheetFormatPr baseColWidth="10" defaultColWidth="9" defaultRowHeight="12.85" x14ac:dyDescent="0.2"/>
  <cols>
    <col min="1" max="1" width="7.25" style="322" customWidth="1"/>
    <col min="2" max="2" width="10" style="322" customWidth="1"/>
    <col min="3" max="3" width="5.625" style="282" customWidth="1"/>
    <col min="4" max="6" width="4.375" style="282" customWidth="1"/>
    <col min="7" max="7" width="9.75" style="282" customWidth="1"/>
    <col min="8" max="8" width="6.125" style="282" customWidth="1"/>
    <col min="9" max="11" width="4.375" style="282" customWidth="1"/>
    <col min="12" max="12" width="10.25" style="282" customWidth="1"/>
    <col min="13" max="13" width="5.75" style="282" customWidth="1"/>
    <col min="14" max="16" width="4.375" style="282" customWidth="1"/>
    <col min="17" max="17" width="10.25" style="282" customWidth="1"/>
    <col min="18" max="18" width="5.625" style="282" customWidth="1"/>
    <col min="19" max="21" width="4.375" style="282" customWidth="1"/>
    <col min="22" max="22" width="10.25" style="282" customWidth="1"/>
    <col min="23" max="23" width="8.25" style="282" customWidth="1"/>
    <col min="24" max="24" width="3.125" style="304" customWidth="1"/>
    <col min="25" max="25" width="18.875" style="282" customWidth="1"/>
    <col min="26" max="26" width="7.25" style="282" customWidth="1"/>
    <col min="27" max="27" width="7.375" style="282" customWidth="1"/>
    <col min="28" max="42" width="6.75" style="282" customWidth="1"/>
    <col min="43" max="16384" width="9" style="282"/>
  </cols>
  <sheetData>
    <row r="1" spans="1:42" s="5" customFormat="1" ht="39.25" customHeight="1" x14ac:dyDescent="0.35">
      <c r="A1" s="616" t="s">
        <v>107</v>
      </c>
      <c r="B1" s="616"/>
      <c r="C1" s="616"/>
      <c r="D1" s="616"/>
      <c r="E1" s="616"/>
      <c r="F1" s="616"/>
      <c r="G1" s="617"/>
      <c r="H1" s="616"/>
      <c r="W1" s="406"/>
    </row>
    <row r="2" spans="1:42" s="5" customFormat="1" ht="37.1" customHeight="1" x14ac:dyDescent="0.2">
      <c r="A2" s="479" t="s">
        <v>191</v>
      </c>
      <c r="B2" s="479"/>
      <c r="C2" s="479"/>
      <c r="D2" s="479"/>
      <c r="E2" s="479"/>
      <c r="F2" s="479"/>
      <c r="G2" s="479"/>
      <c r="H2" s="479"/>
    </row>
    <row r="3" spans="1:42" s="5" customFormat="1" ht="7.15" customHeight="1" x14ac:dyDescent="0.2">
      <c r="C3" s="8"/>
      <c r="E3" s="8"/>
      <c r="G3" s="8"/>
    </row>
    <row r="4" spans="1:42" s="57" customFormat="1" ht="18.75" customHeight="1" x14ac:dyDescent="0.2">
      <c r="A4" s="3" t="s">
        <v>175</v>
      </c>
      <c r="C4" s="56"/>
      <c r="E4" s="58"/>
      <c r="G4" s="58"/>
    </row>
    <row r="5" spans="1:42" s="5" customFormat="1" ht="6.45" customHeight="1" x14ac:dyDescent="0.2">
      <c r="C5" s="8"/>
      <c r="E5" s="8"/>
      <c r="G5" s="8"/>
    </row>
    <row r="6" spans="1:42" s="5" customFormat="1" ht="13.55" customHeight="1" x14ac:dyDescent="0.2">
      <c r="A6" s="618" t="s">
        <v>33</v>
      </c>
      <c r="B6" s="619"/>
      <c r="C6" s="619"/>
      <c r="D6" s="619"/>
      <c r="E6" s="619"/>
      <c r="F6" s="619"/>
      <c r="G6" s="619"/>
      <c r="H6" s="620"/>
      <c r="S6" s="528" t="str">
        <f>Unterfertigung!$C$8</f>
        <v>AN / Affidatario</v>
      </c>
      <c r="T6" s="529"/>
      <c r="U6" s="529"/>
      <c r="V6" s="529"/>
      <c r="W6" s="530"/>
    </row>
    <row r="7" spans="1:42" s="5" customFormat="1" ht="13.55" customHeight="1" x14ac:dyDescent="0.2">
      <c r="A7" s="613" t="s">
        <v>34</v>
      </c>
      <c r="B7" s="614"/>
      <c r="C7" s="614"/>
      <c r="D7" s="614"/>
      <c r="E7" s="614"/>
      <c r="F7" s="614"/>
      <c r="G7" s="614"/>
      <c r="H7" s="615"/>
      <c r="S7" s="531"/>
      <c r="T7" s="532"/>
      <c r="U7" s="532"/>
      <c r="V7" s="532"/>
      <c r="W7" s="533"/>
    </row>
    <row r="8" spans="1:42" s="5" customFormat="1" ht="13.55" customHeight="1" x14ac:dyDescent="0.2">
      <c r="A8" s="622" t="s">
        <v>35</v>
      </c>
      <c r="B8" s="623"/>
      <c r="C8" s="623"/>
      <c r="D8" s="623"/>
      <c r="E8" s="623"/>
      <c r="F8" s="623"/>
      <c r="G8" s="623"/>
      <c r="H8" s="624"/>
      <c r="S8" s="489" t="s">
        <v>45</v>
      </c>
      <c r="T8" s="490"/>
      <c r="U8" s="490"/>
      <c r="V8" s="490"/>
      <c r="W8" s="491"/>
    </row>
    <row r="9" spans="1:42" s="9" customFormat="1" ht="48.65" customHeight="1" thickBot="1" x14ac:dyDescent="0.25">
      <c r="A9" s="621" t="s">
        <v>314</v>
      </c>
      <c r="B9" s="621"/>
      <c r="C9" s="621"/>
      <c r="D9" s="621"/>
      <c r="E9" s="621"/>
      <c r="F9" s="621"/>
      <c r="G9" s="621"/>
      <c r="H9" s="621"/>
      <c r="I9" s="621"/>
      <c r="J9" s="621"/>
      <c r="K9" s="621"/>
      <c r="L9" s="621"/>
      <c r="N9" s="300"/>
      <c r="O9" s="537" t="s">
        <v>380</v>
      </c>
      <c r="P9" s="537"/>
      <c r="Q9" s="537"/>
      <c r="R9" s="537"/>
      <c r="S9" s="537"/>
      <c r="T9" s="537"/>
      <c r="U9" s="537"/>
      <c r="V9" s="537"/>
      <c r="W9" s="537"/>
      <c r="X9" s="300"/>
    </row>
    <row r="10" spans="1:42" ht="13.55" thickBot="1" x14ac:dyDescent="0.25">
      <c r="A10" s="609" t="s">
        <v>305</v>
      </c>
      <c r="B10" s="610"/>
    </row>
    <row r="11" spans="1:42" ht="13.2" customHeight="1" thickBot="1" x14ac:dyDescent="0.25">
      <c r="A11" s="611" t="s">
        <v>382</v>
      </c>
      <c r="B11" s="612"/>
      <c r="C11" s="606" t="s">
        <v>381</v>
      </c>
      <c r="D11" s="607"/>
      <c r="E11" s="607"/>
      <c r="F11" s="607"/>
      <c r="G11" s="608"/>
      <c r="H11" s="606" t="s">
        <v>385</v>
      </c>
      <c r="I11" s="607"/>
      <c r="J11" s="607"/>
      <c r="K11" s="607"/>
      <c r="L11" s="608"/>
      <c r="M11" s="606" t="s">
        <v>386</v>
      </c>
      <c r="N11" s="607"/>
      <c r="O11" s="607"/>
      <c r="P11" s="607"/>
      <c r="Q11" s="608"/>
      <c r="R11" s="606" t="s">
        <v>387</v>
      </c>
      <c r="S11" s="607"/>
      <c r="T11" s="607"/>
      <c r="U11" s="607"/>
      <c r="V11" s="608"/>
      <c r="W11" s="423"/>
    </row>
    <row r="12" spans="1:42" ht="13.55" thickBot="1" x14ac:dyDescent="0.25">
      <c r="A12" s="602"/>
      <c r="B12" s="603"/>
      <c r="C12" s="341">
        <v>1</v>
      </c>
      <c r="D12" s="342"/>
      <c r="E12" s="342"/>
      <c r="F12" s="343"/>
      <c r="G12" s="342"/>
      <c r="H12" s="341">
        <v>2</v>
      </c>
      <c r="I12" s="342"/>
      <c r="J12" s="342"/>
      <c r="K12" s="343"/>
      <c r="L12" s="342"/>
      <c r="M12" s="341">
        <v>3</v>
      </c>
      <c r="N12" s="342"/>
      <c r="O12" s="342"/>
      <c r="P12" s="343"/>
      <c r="Q12" s="342"/>
      <c r="R12" s="625">
        <v>4</v>
      </c>
      <c r="S12" s="626"/>
      <c r="T12" s="626"/>
      <c r="U12" s="626"/>
      <c r="V12" s="627"/>
      <c r="W12" s="424"/>
      <c r="X12" s="314"/>
      <c r="Y12" s="306"/>
      <c r="Z12" s="355"/>
      <c r="AA12" s="329" t="s">
        <v>296</v>
      </c>
      <c r="AB12" s="327"/>
      <c r="AC12" s="329" t="s">
        <v>297</v>
      </c>
      <c r="AD12" s="330"/>
      <c r="AE12" s="329" t="s">
        <v>298</v>
      </c>
      <c r="AF12" s="330"/>
      <c r="AG12" s="327" t="s">
        <v>299</v>
      </c>
      <c r="AH12" s="330"/>
      <c r="AI12" s="329" t="s">
        <v>300</v>
      </c>
      <c r="AJ12" s="327"/>
      <c r="AK12" s="327" t="s">
        <v>301</v>
      </c>
      <c r="AL12" s="327"/>
      <c r="AM12" s="329" t="s">
        <v>302</v>
      </c>
      <c r="AN12" s="330"/>
      <c r="AO12" s="327" t="s">
        <v>303</v>
      </c>
      <c r="AP12" s="328"/>
    </row>
    <row r="13" spans="1:42" ht="26.2" customHeight="1" x14ac:dyDescent="0.25">
      <c r="A13" s="602" t="s">
        <v>383</v>
      </c>
      <c r="B13" s="603"/>
      <c r="C13" s="319"/>
      <c r="D13" s="320" t="s">
        <v>261</v>
      </c>
      <c r="E13" s="320" t="s">
        <v>262</v>
      </c>
      <c r="F13" s="320"/>
      <c r="G13" s="427" t="s">
        <v>384</v>
      </c>
      <c r="H13" s="319"/>
      <c r="I13" s="320" t="s">
        <v>261</v>
      </c>
      <c r="J13" s="320" t="s">
        <v>262</v>
      </c>
      <c r="K13" s="320"/>
      <c r="L13" s="427" t="s">
        <v>384</v>
      </c>
      <c r="M13" s="319"/>
      <c r="N13" s="320" t="s">
        <v>261</v>
      </c>
      <c r="O13" s="320" t="s">
        <v>262</v>
      </c>
      <c r="P13" s="320"/>
      <c r="Q13" s="427" t="s">
        <v>384</v>
      </c>
      <c r="R13" s="319"/>
      <c r="S13" s="320" t="s">
        <v>261</v>
      </c>
      <c r="T13" s="320" t="s">
        <v>262</v>
      </c>
      <c r="U13" s="320"/>
      <c r="V13" s="427" t="s">
        <v>384</v>
      </c>
      <c r="W13" s="428" t="s">
        <v>391</v>
      </c>
      <c r="X13" s="307"/>
      <c r="Y13" s="431" t="s">
        <v>394</v>
      </c>
      <c r="Z13" s="432" t="s">
        <v>290</v>
      </c>
      <c r="AA13" s="433" t="s">
        <v>392</v>
      </c>
      <c r="AB13" s="434" t="s">
        <v>393</v>
      </c>
      <c r="AC13" s="434" t="s">
        <v>392</v>
      </c>
      <c r="AD13" s="435" t="s">
        <v>393</v>
      </c>
      <c r="AE13" s="433" t="s">
        <v>392</v>
      </c>
      <c r="AF13" s="434" t="s">
        <v>393</v>
      </c>
      <c r="AG13" s="434" t="s">
        <v>392</v>
      </c>
      <c r="AH13" s="435" t="s">
        <v>393</v>
      </c>
      <c r="AI13" s="433" t="s">
        <v>392</v>
      </c>
      <c r="AJ13" s="434" t="s">
        <v>393</v>
      </c>
      <c r="AK13" s="434" t="s">
        <v>392</v>
      </c>
      <c r="AL13" s="435" t="s">
        <v>393</v>
      </c>
      <c r="AM13" s="433" t="s">
        <v>392</v>
      </c>
      <c r="AN13" s="434" t="s">
        <v>393</v>
      </c>
      <c r="AO13" s="434" t="s">
        <v>392</v>
      </c>
      <c r="AP13" s="436" t="s">
        <v>393</v>
      </c>
    </row>
    <row r="14" spans="1:42" ht="13.2" customHeight="1" x14ac:dyDescent="0.2">
      <c r="A14" s="604"/>
      <c r="B14" s="605"/>
      <c r="C14" s="316" t="s">
        <v>263</v>
      </c>
      <c r="D14" s="317">
        <v>28</v>
      </c>
      <c r="E14" s="317" t="s">
        <v>264</v>
      </c>
      <c r="F14" s="317" t="s">
        <v>264</v>
      </c>
      <c r="G14" s="318" t="s">
        <v>263</v>
      </c>
      <c r="H14" s="316" t="s">
        <v>263</v>
      </c>
      <c r="I14" s="317" t="s">
        <v>264</v>
      </c>
      <c r="J14" s="317" t="s">
        <v>264</v>
      </c>
      <c r="K14" s="317" t="s">
        <v>264</v>
      </c>
      <c r="L14" s="318" t="s">
        <v>263</v>
      </c>
      <c r="M14" s="316" t="s">
        <v>263</v>
      </c>
      <c r="N14" s="317" t="s">
        <v>264</v>
      </c>
      <c r="O14" s="317" t="s">
        <v>264</v>
      </c>
      <c r="P14" s="317" t="s">
        <v>264</v>
      </c>
      <c r="Q14" s="318" t="s">
        <v>263</v>
      </c>
      <c r="R14" s="316" t="s">
        <v>263</v>
      </c>
      <c r="S14" s="317" t="s">
        <v>264</v>
      </c>
      <c r="T14" s="317" t="s">
        <v>264</v>
      </c>
      <c r="U14" s="317" t="s">
        <v>264</v>
      </c>
      <c r="V14" s="318" t="s">
        <v>263</v>
      </c>
      <c r="W14" s="385" t="s">
        <v>263</v>
      </c>
      <c r="X14" s="307"/>
      <c r="Y14" s="345"/>
      <c r="Z14" s="311" t="s">
        <v>291</v>
      </c>
      <c r="AA14" s="331" t="s">
        <v>4</v>
      </c>
      <c r="AB14" s="311" t="s">
        <v>292</v>
      </c>
      <c r="AC14" s="311" t="s">
        <v>4</v>
      </c>
      <c r="AD14" s="336" t="s">
        <v>292</v>
      </c>
      <c r="AE14" s="331" t="s">
        <v>4</v>
      </c>
      <c r="AF14" s="311" t="s">
        <v>292</v>
      </c>
      <c r="AG14" s="311" t="s">
        <v>4</v>
      </c>
      <c r="AH14" s="336" t="s">
        <v>292</v>
      </c>
      <c r="AI14" s="331" t="s">
        <v>4</v>
      </c>
      <c r="AJ14" s="311" t="s">
        <v>292</v>
      </c>
      <c r="AK14" s="311" t="s">
        <v>4</v>
      </c>
      <c r="AL14" s="311" t="s">
        <v>292</v>
      </c>
      <c r="AM14" s="331" t="s">
        <v>4</v>
      </c>
      <c r="AN14" s="311" t="s">
        <v>292</v>
      </c>
      <c r="AO14" s="311" t="s">
        <v>4</v>
      </c>
      <c r="AP14" s="346" t="s">
        <v>292</v>
      </c>
    </row>
    <row r="15" spans="1:42" ht="23.2" customHeight="1" thickBot="1" x14ac:dyDescent="0.25">
      <c r="A15" s="386"/>
      <c r="B15" s="356"/>
      <c r="C15" s="357" t="s">
        <v>265</v>
      </c>
      <c r="D15" s="358" t="s">
        <v>266</v>
      </c>
      <c r="E15" s="358" t="s">
        <v>267</v>
      </c>
      <c r="F15" s="358" t="s">
        <v>268</v>
      </c>
      <c r="G15" s="359" t="s">
        <v>269</v>
      </c>
      <c r="H15" s="357" t="s">
        <v>270</v>
      </c>
      <c r="I15" s="358" t="s">
        <v>271</v>
      </c>
      <c r="J15" s="358" t="s">
        <v>272</v>
      </c>
      <c r="K15" s="358" t="s">
        <v>273</v>
      </c>
      <c r="L15" s="359" t="s">
        <v>274</v>
      </c>
      <c r="M15" s="357" t="s">
        <v>275</v>
      </c>
      <c r="N15" s="358" t="s">
        <v>276</v>
      </c>
      <c r="O15" s="358" t="s">
        <v>277</v>
      </c>
      <c r="P15" s="358" t="s">
        <v>278</v>
      </c>
      <c r="Q15" s="359" t="s">
        <v>279</v>
      </c>
      <c r="R15" s="357" t="s">
        <v>280</v>
      </c>
      <c r="S15" s="358" t="s">
        <v>281</v>
      </c>
      <c r="T15" s="358" t="s">
        <v>282</v>
      </c>
      <c r="U15" s="358" t="s">
        <v>283</v>
      </c>
      <c r="V15" s="359" t="s">
        <v>284</v>
      </c>
      <c r="W15" s="387" t="s">
        <v>285</v>
      </c>
      <c r="X15" s="309"/>
      <c r="Y15" s="347"/>
      <c r="Z15" s="313" t="s">
        <v>293</v>
      </c>
      <c r="AA15" s="332" t="s">
        <v>294</v>
      </c>
      <c r="AB15" s="313" t="s">
        <v>295</v>
      </c>
      <c r="AC15" s="313" t="s">
        <v>294</v>
      </c>
      <c r="AD15" s="337" t="s">
        <v>295</v>
      </c>
      <c r="AE15" s="332" t="s">
        <v>294</v>
      </c>
      <c r="AF15" s="313" t="s">
        <v>295</v>
      </c>
      <c r="AG15" s="313" t="s">
        <v>294</v>
      </c>
      <c r="AH15" s="337" t="s">
        <v>295</v>
      </c>
      <c r="AI15" s="332" t="s">
        <v>294</v>
      </c>
      <c r="AJ15" s="313" t="s">
        <v>295</v>
      </c>
      <c r="AK15" s="313" t="s">
        <v>294</v>
      </c>
      <c r="AL15" s="313" t="s">
        <v>295</v>
      </c>
      <c r="AM15" s="332" t="s">
        <v>294</v>
      </c>
      <c r="AN15" s="313" t="s">
        <v>295</v>
      </c>
      <c r="AO15" s="313" t="s">
        <v>294</v>
      </c>
      <c r="AP15" s="348" t="s">
        <v>295</v>
      </c>
    </row>
    <row r="16" spans="1:42" x14ac:dyDescent="0.2">
      <c r="A16" s="388" t="s">
        <v>288</v>
      </c>
      <c r="B16" s="381" t="s">
        <v>286</v>
      </c>
      <c r="C16" s="439">
        <f>ROUNDUP(AB23,0)</f>
        <v>0</v>
      </c>
      <c r="D16" s="443">
        <v>0</v>
      </c>
      <c r="E16" s="443">
        <v>0.1</v>
      </c>
      <c r="F16" s="360"/>
      <c r="G16" s="438">
        <f>IF(F16=0,,C16/(1-F16)-C16)</f>
        <v>0</v>
      </c>
      <c r="H16" s="439">
        <f>AD23</f>
        <v>1</v>
      </c>
      <c r="I16" s="443">
        <v>0.05</v>
      </c>
      <c r="J16" s="443">
        <v>0.15</v>
      </c>
      <c r="K16" s="360"/>
      <c r="L16" s="361">
        <f>IF(K16=0,,H16/(1-K16)-H16)</f>
        <v>0</v>
      </c>
      <c r="M16" s="439">
        <f>AF23</f>
        <v>1</v>
      </c>
      <c r="N16" s="443">
        <v>0.1</v>
      </c>
      <c r="O16" s="443">
        <v>0.2</v>
      </c>
      <c r="P16" s="360"/>
      <c r="Q16" s="361">
        <f>IF(P16=0,,M16/(1-P16)-M16)</f>
        <v>0</v>
      </c>
      <c r="R16" s="442">
        <f>AH23</f>
        <v>0</v>
      </c>
      <c r="S16" s="446">
        <v>0.15</v>
      </c>
      <c r="T16" s="446">
        <v>0.25</v>
      </c>
      <c r="U16" s="362"/>
      <c r="V16" s="361">
        <f>IF(U16=0,,R16/(1-U16)-R16)</f>
        <v>0</v>
      </c>
      <c r="W16" s="389">
        <f>ROUND(G16+L16+Q16+V16,1)</f>
        <v>0</v>
      </c>
      <c r="X16" s="309"/>
      <c r="Y16" s="354"/>
      <c r="Z16" s="380"/>
      <c r="AA16" s="383"/>
      <c r="AB16" s="323"/>
      <c r="AC16" s="384"/>
      <c r="AD16" s="338"/>
      <c r="AE16" s="383"/>
      <c r="AF16" s="323"/>
      <c r="AG16" s="384"/>
      <c r="AH16" s="338"/>
      <c r="AI16" s="383"/>
      <c r="AJ16" s="324"/>
      <c r="AK16" s="384"/>
      <c r="AL16" s="324"/>
      <c r="AM16" s="383"/>
      <c r="AN16" s="324"/>
      <c r="AO16" s="384"/>
      <c r="AP16" s="349"/>
    </row>
    <row r="17" spans="1:42" ht="13.55" thickBot="1" x14ac:dyDescent="0.25">
      <c r="A17" s="390" t="s">
        <v>289</v>
      </c>
      <c r="B17" s="382" t="s">
        <v>287</v>
      </c>
      <c r="C17" s="440">
        <f>AJ23</f>
        <v>0</v>
      </c>
      <c r="D17" s="444">
        <v>0.05</v>
      </c>
      <c r="E17" s="444">
        <v>0.15</v>
      </c>
      <c r="F17" s="326"/>
      <c r="G17" s="344">
        <f>IF(F17=0,,C17/(1-F17)-C17)</f>
        <v>0</v>
      </c>
      <c r="H17" s="440">
        <f>AL23</f>
        <v>0</v>
      </c>
      <c r="I17" s="444">
        <v>0.1</v>
      </c>
      <c r="J17" s="444">
        <v>0.2</v>
      </c>
      <c r="K17" s="326"/>
      <c r="L17" s="344">
        <f>IF(K17=0,,H17/(1-K17)-H17)</f>
        <v>0</v>
      </c>
      <c r="M17" s="441">
        <f>AN23</f>
        <v>1</v>
      </c>
      <c r="N17" s="445">
        <v>0.15</v>
      </c>
      <c r="O17" s="445">
        <v>0.25</v>
      </c>
      <c r="P17" s="326"/>
      <c r="Q17" s="344">
        <f>IF(P17=0,,M17/(1-P17)-M17)</f>
        <v>0</v>
      </c>
      <c r="R17" s="441">
        <f>AP23</f>
        <v>1</v>
      </c>
      <c r="S17" s="445">
        <v>0.2</v>
      </c>
      <c r="T17" s="445">
        <v>0.3</v>
      </c>
      <c r="U17" s="326"/>
      <c r="V17" s="344">
        <f>IF(U17=0,,R17/(1-U17)-R17)</f>
        <v>0</v>
      </c>
      <c r="W17" s="391">
        <f>ROUND(G17+L17+Q17+V17,1)</f>
        <v>0</v>
      </c>
      <c r="X17" s="303"/>
      <c r="Y17" s="354" t="str">
        <f>'VT1-Blatt 1.4'!A20</f>
        <v>VTW - K 6-2 /  12,37</v>
      </c>
      <c r="Z17" s="380" t="str">
        <f>IF('VT1-Blatt 1.4'!D20="","",'VT1-Blatt 1.4'!D20)</f>
        <v/>
      </c>
      <c r="AA17" s="383"/>
      <c r="AB17" s="323" t="str">
        <f>IF($Z17="","",+AA17/$Z17)</f>
        <v/>
      </c>
      <c r="AC17" s="384">
        <v>15</v>
      </c>
      <c r="AD17" s="338" t="str">
        <f>IF($Z17="","",+AC17/$Z17)</f>
        <v/>
      </c>
      <c r="AE17" s="383">
        <v>15</v>
      </c>
      <c r="AF17" s="323" t="str">
        <f>IF($Z17="","",+AE17/$Z17)</f>
        <v/>
      </c>
      <c r="AG17" s="384"/>
      <c r="AH17" s="338" t="str">
        <f>IF($Z17="","",+AG17/$Z17)</f>
        <v/>
      </c>
      <c r="AI17" s="383"/>
      <c r="AJ17" s="324" t="str">
        <f>IF($Z17="","",+AI17/$Z17)</f>
        <v/>
      </c>
      <c r="AK17" s="384"/>
      <c r="AL17" s="324" t="str">
        <f>IF($Z17="","",+AK17/$Z17)</f>
        <v/>
      </c>
      <c r="AM17" s="383"/>
      <c r="AN17" s="324" t="str">
        <f>IF($Z17="","",+AM17/$Z17)</f>
        <v/>
      </c>
      <c r="AO17" s="384"/>
      <c r="AP17" s="349" t="str">
        <f>IF($Z17="","",+AO17/$Z17)</f>
        <v/>
      </c>
    </row>
    <row r="18" spans="1:42" ht="15" customHeight="1" thickBot="1" x14ac:dyDescent="0.25">
      <c r="A18" s="392"/>
      <c r="B18" s="321"/>
      <c r="C18" s="305"/>
      <c r="D18" s="305"/>
      <c r="E18" s="305"/>
      <c r="F18" s="305"/>
      <c r="G18" s="305"/>
      <c r="H18" s="305"/>
      <c r="I18" s="305"/>
      <c r="J18" s="305"/>
      <c r="K18" s="305"/>
      <c r="L18" s="305"/>
      <c r="M18" s="305"/>
      <c r="N18" s="305"/>
      <c r="O18" s="305"/>
      <c r="P18" s="305"/>
      <c r="Q18" s="305"/>
      <c r="R18" s="305"/>
      <c r="S18" s="305"/>
      <c r="T18" s="305"/>
      <c r="U18" s="305"/>
      <c r="V18" s="401" t="s">
        <v>388</v>
      </c>
      <c r="W18" s="363">
        <f>SUM(W16:W17)</f>
        <v>0</v>
      </c>
      <c r="X18" s="303"/>
      <c r="Y18" s="354" t="str">
        <f>'VT1-Blatt 1.4'!A21</f>
        <v>VTW - K 6-3 /  14,37</v>
      </c>
      <c r="Z18" s="380" t="str">
        <f>IF('VT1-Blatt 1.4'!D21="","",'VT1-Blatt 1.4'!D21)</f>
        <v/>
      </c>
      <c r="AA18" s="383"/>
      <c r="AB18" s="323" t="str">
        <f>IF($Z18="","",+AA18/$Z18)</f>
        <v/>
      </c>
      <c r="AC18" s="384">
        <v>15</v>
      </c>
      <c r="AD18" s="338" t="str">
        <f>IF($Z18="","",+AC18/$Z18)</f>
        <v/>
      </c>
      <c r="AE18" s="383">
        <v>15</v>
      </c>
      <c r="AF18" s="323" t="str">
        <f>IF($Z18="","",+AE18/$Z18)</f>
        <v/>
      </c>
      <c r="AG18" s="384"/>
      <c r="AH18" s="338" t="str">
        <f>IF($Z18="","",+AG18/$Z18)</f>
        <v/>
      </c>
      <c r="AI18" s="383"/>
      <c r="AJ18" s="324" t="str">
        <f>IF($Z18="","",+AI18/$Z18)</f>
        <v/>
      </c>
      <c r="AK18" s="384"/>
      <c r="AL18" s="324" t="str">
        <f>IF($Z18="","",+AK18/$Z18)</f>
        <v/>
      </c>
      <c r="AM18" s="383"/>
      <c r="AN18" s="324" t="str">
        <f>IF($Z18="","",+AM18/$Z18)</f>
        <v/>
      </c>
      <c r="AO18" s="384"/>
      <c r="AP18" s="349" t="str">
        <f>IF($Z18="","",+AO18/$Z18)</f>
        <v/>
      </c>
    </row>
    <row r="19" spans="1:42" ht="13.55" thickBot="1" x14ac:dyDescent="0.25">
      <c r="X19" s="310"/>
      <c r="Y19" s="354" t="str">
        <f>'VT1-Blatt 1.4'!A22</f>
        <v>VTW - K 7-1 /  20,52</v>
      </c>
      <c r="Z19" s="380" t="str">
        <f>IF('VT1-Blatt 1.4'!D22="","",'VT1-Blatt 1.4'!D22)</f>
        <v/>
      </c>
      <c r="AA19" s="383"/>
      <c r="AB19" s="323" t="str">
        <f>IF($Z19="","",+AA19/$Z19)</f>
        <v/>
      </c>
      <c r="AC19" s="384"/>
      <c r="AD19" s="338" t="str">
        <f>IF($Z19="","",+AC19/$Z19)</f>
        <v/>
      </c>
      <c r="AE19" s="383"/>
      <c r="AF19" s="323" t="str">
        <f>IF($Z19="","",+AE19/$Z19)</f>
        <v/>
      </c>
      <c r="AG19" s="384"/>
      <c r="AH19" s="338" t="str">
        <f>IF($Z19="","",+AG19/$Z19)</f>
        <v/>
      </c>
      <c r="AI19" s="383"/>
      <c r="AJ19" s="324" t="str">
        <f>IF($Z19="","",+AI19/$Z19)</f>
        <v/>
      </c>
      <c r="AK19" s="384"/>
      <c r="AL19" s="324" t="str">
        <f>IF($Z19="","",+AK19/$Z19)</f>
        <v/>
      </c>
      <c r="AM19" s="383">
        <v>15</v>
      </c>
      <c r="AN19" s="324" t="str">
        <f>IF($Z19="","",+AM19/$Z19)</f>
        <v/>
      </c>
      <c r="AO19" s="384">
        <v>15</v>
      </c>
      <c r="AP19" s="349" t="str">
        <f>IF($Z19="","",+AO19/$Z19)</f>
        <v/>
      </c>
    </row>
    <row r="20" spans="1:42" ht="13.55" thickBot="1" x14ac:dyDescent="0.25">
      <c r="A20" s="609" t="s">
        <v>306</v>
      </c>
      <c r="B20" s="610"/>
      <c r="Y20" s="354" t="str">
        <f>'VT1-Blatt 1.4'!A23</f>
        <v>VTW - K 7-2 /  22,8</v>
      </c>
      <c r="Z20" s="380" t="str">
        <f>IF('VT1-Blatt 1.4'!D23="","",'VT1-Blatt 1.4'!D23)</f>
        <v/>
      </c>
      <c r="AA20" s="383"/>
      <c r="AB20" s="323" t="str">
        <f>IF($Z20="","",+AA20/$Z20)</f>
        <v/>
      </c>
      <c r="AC20" s="384"/>
      <c r="AD20" s="338" t="str">
        <f>IF($Z20="","",+AC20/$Z20)</f>
        <v/>
      </c>
      <c r="AE20" s="383"/>
      <c r="AF20" s="323" t="str">
        <f>IF($Z20="","",+AE20/$Z20)</f>
        <v/>
      </c>
      <c r="AG20" s="384"/>
      <c r="AH20" s="338" t="str">
        <f>IF($Z20="","",+AG20/$Z20)</f>
        <v/>
      </c>
      <c r="AI20" s="383"/>
      <c r="AJ20" s="324" t="str">
        <f>IF($Z20="","",+AI20/$Z20)</f>
        <v/>
      </c>
      <c r="AK20" s="384"/>
      <c r="AL20" s="324" t="str">
        <f>IF($Z20="","",+AK20/$Z20)</f>
        <v/>
      </c>
      <c r="AM20" s="383">
        <v>15</v>
      </c>
      <c r="AN20" s="324" t="str">
        <f>IF($Z20="","",+AM20/$Z20)</f>
        <v/>
      </c>
      <c r="AO20" s="384">
        <v>15</v>
      </c>
      <c r="AP20" s="349" t="str">
        <f>IF($Z20="","",+AO20/$Z20)</f>
        <v/>
      </c>
    </row>
    <row r="21" spans="1:42" ht="12.85" customHeight="1" x14ac:dyDescent="0.2">
      <c r="A21" s="611" t="s">
        <v>382</v>
      </c>
      <c r="B21" s="612"/>
      <c r="C21" s="606" t="s">
        <v>381</v>
      </c>
      <c r="D21" s="607"/>
      <c r="E21" s="607"/>
      <c r="F21" s="607"/>
      <c r="G21" s="608"/>
      <c r="H21" s="606" t="s">
        <v>385</v>
      </c>
      <c r="I21" s="607"/>
      <c r="J21" s="607"/>
      <c r="K21" s="607"/>
      <c r="L21" s="608"/>
      <c r="M21" s="606" t="s">
        <v>386</v>
      </c>
      <c r="N21" s="607"/>
      <c r="O21" s="607"/>
      <c r="P21" s="607"/>
      <c r="Q21" s="608"/>
      <c r="R21" s="606" t="s">
        <v>387</v>
      </c>
      <c r="S21" s="607"/>
      <c r="T21" s="607"/>
      <c r="U21" s="607"/>
      <c r="V21" s="608"/>
      <c r="W21" s="423"/>
      <c r="Y21" s="354" t="s">
        <v>397</v>
      </c>
      <c r="Z21" s="375"/>
      <c r="AA21" s="333"/>
      <c r="AB21" s="376">
        <v>0</v>
      </c>
      <c r="AC21" s="312"/>
      <c r="AD21" s="377">
        <v>1</v>
      </c>
      <c r="AE21" s="333"/>
      <c r="AF21" s="376">
        <v>1</v>
      </c>
      <c r="AG21" s="312"/>
      <c r="AH21" s="377">
        <v>0</v>
      </c>
      <c r="AI21" s="333"/>
      <c r="AJ21" s="378">
        <v>0</v>
      </c>
      <c r="AK21" s="312"/>
      <c r="AL21" s="378">
        <v>0</v>
      </c>
      <c r="AM21" s="333"/>
      <c r="AN21" s="378">
        <v>1</v>
      </c>
      <c r="AO21" s="312"/>
      <c r="AP21" s="379">
        <v>1</v>
      </c>
    </row>
    <row r="22" spans="1:42" x14ac:dyDescent="0.2">
      <c r="A22" s="602"/>
      <c r="B22" s="603"/>
      <c r="C22" s="341">
        <v>1</v>
      </c>
      <c r="D22" s="342"/>
      <c r="E22" s="342"/>
      <c r="F22" s="343"/>
      <c r="G22" s="342"/>
      <c r="H22" s="341">
        <v>2</v>
      </c>
      <c r="I22" s="342"/>
      <c r="J22" s="342"/>
      <c r="K22" s="343"/>
      <c r="L22" s="342"/>
      <c r="M22" s="341">
        <v>3</v>
      </c>
      <c r="N22" s="342"/>
      <c r="O22" s="342"/>
      <c r="P22" s="343"/>
      <c r="Q22" s="342"/>
      <c r="R22" s="625">
        <v>4</v>
      </c>
      <c r="S22" s="626"/>
      <c r="T22" s="626"/>
      <c r="U22" s="626"/>
      <c r="V22" s="627"/>
      <c r="W22" s="424"/>
      <c r="Y22" s="350" t="s">
        <v>396</v>
      </c>
      <c r="Z22" s="315"/>
      <c r="AA22" s="334">
        <f>SUM(AA16:AA21)</f>
        <v>0</v>
      </c>
      <c r="AB22" s="315"/>
      <c r="AC22" s="315">
        <f>SUM(AC16:AC21)</f>
        <v>30</v>
      </c>
      <c r="AD22" s="339"/>
      <c r="AE22" s="334">
        <f>SUM(AE16:AE21)</f>
        <v>30</v>
      </c>
      <c r="AF22" s="315"/>
      <c r="AG22" s="315">
        <f>SUM(AG16:AG21)</f>
        <v>0</v>
      </c>
      <c r="AH22" s="339"/>
      <c r="AI22" s="334">
        <f>SUM(AI16:AI21)</f>
        <v>0</v>
      </c>
      <c r="AJ22" s="315"/>
      <c r="AK22" s="315">
        <f>SUM(AK16:AK21)</f>
        <v>0</v>
      </c>
      <c r="AL22" s="315"/>
      <c r="AM22" s="334">
        <f>SUM(AM16:AM21)</f>
        <v>30</v>
      </c>
      <c r="AN22" s="315"/>
      <c r="AO22" s="315">
        <f>SUM(AO16:AO21)</f>
        <v>30</v>
      </c>
      <c r="AP22" s="351"/>
    </row>
    <row r="23" spans="1:42" ht="26.2" customHeight="1" thickBot="1" x14ac:dyDescent="0.25">
      <c r="A23" s="602" t="s">
        <v>383</v>
      </c>
      <c r="B23" s="603"/>
      <c r="C23" s="319"/>
      <c r="D23" s="320" t="s">
        <v>261</v>
      </c>
      <c r="E23" s="320" t="s">
        <v>262</v>
      </c>
      <c r="F23" s="320"/>
      <c r="G23" s="427" t="s">
        <v>384</v>
      </c>
      <c r="H23" s="319"/>
      <c r="I23" s="320" t="s">
        <v>261</v>
      </c>
      <c r="J23" s="320" t="s">
        <v>262</v>
      </c>
      <c r="K23" s="320"/>
      <c r="L23" s="427" t="s">
        <v>384</v>
      </c>
      <c r="M23" s="319"/>
      <c r="N23" s="320" t="s">
        <v>261</v>
      </c>
      <c r="O23" s="320" t="s">
        <v>262</v>
      </c>
      <c r="P23" s="320"/>
      <c r="Q23" s="427" t="s">
        <v>384</v>
      </c>
      <c r="R23" s="319"/>
      <c r="S23" s="320" t="s">
        <v>261</v>
      </c>
      <c r="T23" s="320" t="s">
        <v>262</v>
      </c>
      <c r="U23" s="320"/>
      <c r="V23" s="427" t="s">
        <v>384</v>
      </c>
      <c r="W23" s="428" t="s">
        <v>391</v>
      </c>
      <c r="Y23" s="352" t="s">
        <v>395</v>
      </c>
      <c r="Z23" s="308"/>
      <c r="AA23" s="335"/>
      <c r="AB23" s="325">
        <f>SUM(AB16:AB22)</f>
        <v>0</v>
      </c>
      <c r="AC23" s="308"/>
      <c r="AD23" s="340">
        <f>SUM(AD16:AD22)</f>
        <v>1</v>
      </c>
      <c r="AE23" s="335"/>
      <c r="AF23" s="325">
        <f>SUM(AF16:AF22)</f>
        <v>1</v>
      </c>
      <c r="AG23" s="308"/>
      <c r="AH23" s="340">
        <f>SUM(AH16:AH22)</f>
        <v>0</v>
      </c>
      <c r="AI23" s="335"/>
      <c r="AJ23" s="325">
        <f>SUM(AJ16:AJ22)</f>
        <v>0</v>
      </c>
      <c r="AK23" s="308"/>
      <c r="AL23" s="325">
        <f>SUM(AL16:AL22)</f>
        <v>0</v>
      </c>
      <c r="AM23" s="335"/>
      <c r="AN23" s="325">
        <f>SUM(AN16:AN22)</f>
        <v>1</v>
      </c>
      <c r="AO23" s="308"/>
      <c r="AP23" s="353">
        <f>SUM(AP16:AP22)</f>
        <v>1</v>
      </c>
    </row>
    <row r="24" spans="1:42" ht="13.55" thickBot="1" x14ac:dyDescent="0.25">
      <c r="A24" s="604"/>
      <c r="B24" s="605"/>
      <c r="C24" s="316" t="s">
        <v>263</v>
      </c>
      <c r="D24" s="317" t="s">
        <v>264</v>
      </c>
      <c r="E24" s="317" t="s">
        <v>264</v>
      </c>
      <c r="F24" s="317" t="s">
        <v>264</v>
      </c>
      <c r="G24" s="318" t="s">
        <v>263</v>
      </c>
      <c r="H24" s="316" t="s">
        <v>263</v>
      </c>
      <c r="I24" s="317" t="s">
        <v>264</v>
      </c>
      <c r="J24" s="317" t="s">
        <v>264</v>
      </c>
      <c r="K24" s="317" t="s">
        <v>264</v>
      </c>
      <c r="L24" s="318" t="s">
        <v>263</v>
      </c>
      <c r="M24" s="316" t="s">
        <v>263</v>
      </c>
      <c r="N24" s="317" t="s">
        <v>264</v>
      </c>
      <c r="O24" s="317" t="s">
        <v>264</v>
      </c>
      <c r="P24" s="317" t="s">
        <v>264</v>
      </c>
      <c r="Q24" s="318" t="s">
        <v>263</v>
      </c>
      <c r="R24" s="316" t="s">
        <v>263</v>
      </c>
      <c r="S24" s="317" t="s">
        <v>264</v>
      </c>
      <c r="T24" s="317" t="s">
        <v>264</v>
      </c>
      <c r="U24" s="317" t="s">
        <v>264</v>
      </c>
      <c r="V24" s="318" t="s">
        <v>263</v>
      </c>
      <c r="W24" s="385" t="s">
        <v>263</v>
      </c>
    </row>
    <row r="25" spans="1:42" ht="13.2" customHeight="1" thickBot="1" x14ac:dyDescent="0.25">
      <c r="A25" s="386"/>
      <c r="B25" s="356"/>
      <c r="C25" s="357" t="s">
        <v>265</v>
      </c>
      <c r="D25" s="358" t="s">
        <v>266</v>
      </c>
      <c r="E25" s="358" t="s">
        <v>267</v>
      </c>
      <c r="F25" s="358" t="s">
        <v>268</v>
      </c>
      <c r="G25" s="359" t="s">
        <v>269</v>
      </c>
      <c r="H25" s="357" t="s">
        <v>270</v>
      </c>
      <c r="I25" s="358" t="s">
        <v>271</v>
      </c>
      <c r="J25" s="358" t="s">
        <v>272</v>
      </c>
      <c r="K25" s="358" t="s">
        <v>273</v>
      </c>
      <c r="L25" s="359" t="s">
        <v>274</v>
      </c>
      <c r="M25" s="357" t="s">
        <v>275</v>
      </c>
      <c r="N25" s="358" t="s">
        <v>276</v>
      </c>
      <c r="O25" s="358" t="s">
        <v>277</v>
      </c>
      <c r="P25" s="358" t="s">
        <v>278</v>
      </c>
      <c r="Q25" s="359" t="s">
        <v>279</v>
      </c>
      <c r="R25" s="357" t="s">
        <v>280</v>
      </c>
      <c r="S25" s="358" t="s">
        <v>281</v>
      </c>
      <c r="T25" s="358" t="s">
        <v>282</v>
      </c>
      <c r="U25" s="358" t="s">
        <v>283</v>
      </c>
      <c r="V25" s="359" t="s">
        <v>284</v>
      </c>
      <c r="W25" s="387" t="s">
        <v>285</v>
      </c>
      <c r="X25" s="303"/>
      <c r="Y25" s="306"/>
      <c r="Z25" s="355"/>
      <c r="AA25" s="329" t="s">
        <v>296</v>
      </c>
      <c r="AB25" s="327"/>
      <c r="AC25" s="329" t="s">
        <v>297</v>
      </c>
      <c r="AD25" s="330"/>
      <c r="AE25" s="329" t="s">
        <v>298</v>
      </c>
      <c r="AF25" s="330"/>
      <c r="AG25" s="327" t="s">
        <v>299</v>
      </c>
      <c r="AH25" s="330"/>
      <c r="AI25" s="329" t="s">
        <v>300</v>
      </c>
      <c r="AJ25" s="327"/>
      <c r="AK25" s="327" t="s">
        <v>301</v>
      </c>
      <c r="AL25" s="327"/>
      <c r="AM25" s="329" t="s">
        <v>302</v>
      </c>
      <c r="AN25" s="330"/>
      <c r="AO25" s="327" t="s">
        <v>303</v>
      </c>
      <c r="AP25" s="328"/>
    </row>
    <row r="26" spans="1:42" ht="26.2" customHeight="1" x14ac:dyDescent="0.25">
      <c r="A26" s="388" t="s">
        <v>288</v>
      </c>
      <c r="B26" s="381" t="s">
        <v>286</v>
      </c>
      <c r="C26" s="439">
        <f>ROUNDUP(AB36,0)</f>
        <v>0</v>
      </c>
      <c r="D26" s="443">
        <v>0</v>
      </c>
      <c r="E26" s="443">
        <v>0.1</v>
      </c>
      <c r="F26" s="360"/>
      <c r="G26" s="361">
        <f>IF(F26=0,,C26/(1-F26)-C26)</f>
        <v>0</v>
      </c>
      <c r="H26" s="439">
        <f>AD36</f>
        <v>0</v>
      </c>
      <c r="I26" s="443">
        <v>0.05</v>
      </c>
      <c r="J26" s="443">
        <v>0.15</v>
      </c>
      <c r="K26" s="360"/>
      <c r="L26" s="361">
        <f>IF(K26=0,,H26/(1-K26)-H26)</f>
        <v>0</v>
      </c>
      <c r="M26" s="439">
        <f>AF36</f>
        <v>0</v>
      </c>
      <c r="N26" s="443">
        <v>0.1</v>
      </c>
      <c r="O26" s="443">
        <v>0.2</v>
      </c>
      <c r="P26" s="360"/>
      <c r="Q26" s="361">
        <f>IF(P26=0,,M26/(1-P26)-M26)</f>
        <v>0</v>
      </c>
      <c r="R26" s="442">
        <f>AH36</f>
        <v>0</v>
      </c>
      <c r="S26" s="446">
        <v>0.15</v>
      </c>
      <c r="T26" s="446">
        <v>0.25</v>
      </c>
      <c r="U26" s="362"/>
      <c r="V26" s="361">
        <f>IF(U26=0,,R26/(1-U26)-R26)</f>
        <v>0</v>
      </c>
      <c r="W26" s="389">
        <f>ROUND(G26+L26+Q26+V26,1)</f>
        <v>0</v>
      </c>
      <c r="Y26" s="431" t="s">
        <v>394</v>
      </c>
      <c r="Z26" s="432" t="s">
        <v>290</v>
      </c>
      <c r="AA26" s="433" t="s">
        <v>392</v>
      </c>
      <c r="AB26" s="434" t="s">
        <v>393</v>
      </c>
      <c r="AC26" s="434" t="s">
        <v>392</v>
      </c>
      <c r="AD26" s="435" t="s">
        <v>393</v>
      </c>
      <c r="AE26" s="433" t="s">
        <v>392</v>
      </c>
      <c r="AF26" s="434" t="s">
        <v>393</v>
      </c>
      <c r="AG26" s="434" t="s">
        <v>392</v>
      </c>
      <c r="AH26" s="435" t="s">
        <v>393</v>
      </c>
      <c r="AI26" s="433" t="s">
        <v>392</v>
      </c>
      <c r="AJ26" s="434" t="s">
        <v>393</v>
      </c>
      <c r="AK26" s="434" t="s">
        <v>392</v>
      </c>
      <c r="AL26" s="435" t="s">
        <v>393</v>
      </c>
      <c r="AM26" s="433" t="s">
        <v>392</v>
      </c>
      <c r="AN26" s="434" t="s">
        <v>393</v>
      </c>
      <c r="AO26" s="434" t="s">
        <v>392</v>
      </c>
      <c r="AP26" s="436" t="s">
        <v>393</v>
      </c>
    </row>
    <row r="27" spans="1:42" ht="13.2" customHeight="1" thickBot="1" x14ac:dyDescent="0.25">
      <c r="A27" s="390" t="s">
        <v>289</v>
      </c>
      <c r="B27" s="382" t="s">
        <v>287</v>
      </c>
      <c r="C27" s="440">
        <f>AJ36</f>
        <v>0</v>
      </c>
      <c r="D27" s="444">
        <v>0.05</v>
      </c>
      <c r="E27" s="444">
        <v>0.15</v>
      </c>
      <c r="F27" s="326"/>
      <c r="G27" s="344">
        <f>IF(F27=0,,C27/(1-F27)-C27)</f>
        <v>0</v>
      </c>
      <c r="H27" s="440">
        <f>AL36</f>
        <v>0</v>
      </c>
      <c r="I27" s="444">
        <v>0.1</v>
      </c>
      <c r="J27" s="444">
        <v>0.2</v>
      </c>
      <c r="K27" s="326"/>
      <c r="L27" s="344">
        <f>IF(K27=0,,H27/(1-K27)-H27)</f>
        <v>0</v>
      </c>
      <c r="M27" s="441">
        <f>AN36</f>
        <v>0</v>
      </c>
      <c r="N27" s="445">
        <v>0.15</v>
      </c>
      <c r="O27" s="445">
        <v>0.25</v>
      </c>
      <c r="P27" s="326"/>
      <c r="Q27" s="344">
        <f>IF(P27=0,,M27/(1-P27)-M27)</f>
        <v>0</v>
      </c>
      <c r="R27" s="441">
        <f>AP36</f>
        <v>0</v>
      </c>
      <c r="S27" s="445">
        <v>0.2</v>
      </c>
      <c r="T27" s="445">
        <v>0.3</v>
      </c>
      <c r="U27" s="326"/>
      <c r="V27" s="344">
        <f>IF(U27=0,,R27/(1-U27)-R27)</f>
        <v>0</v>
      </c>
      <c r="W27" s="391">
        <f>ROUND(G27+L27+Q27+V27,1)</f>
        <v>0</v>
      </c>
      <c r="Y27" s="345"/>
      <c r="Z27" s="311" t="s">
        <v>291</v>
      </c>
      <c r="AA27" s="331" t="s">
        <v>4</v>
      </c>
      <c r="AB27" s="311" t="s">
        <v>292</v>
      </c>
      <c r="AC27" s="311" t="s">
        <v>4</v>
      </c>
      <c r="AD27" s="336" t="s">
        <v>292</v>
      </c>
      <c r="AE27" s="331" t="s">
        <v>4</v>
      </c>
      <c r="AF27" s="311" t="s">
        <v>292</v>
      </c>
      <c r="AG27" s="311" t="s">
        <v>4</v>
      </c>
      <c r="AH27" s="336" t="s">
        <v>292</v>
      </c>
      <c r="AI27" s="331" t="s">
        <v>4</v>
      </c>
      <c r="AJ27" s="311" t="s">
        <v>292</v>
      </c>
      <c r="AK27" s="311" t="s">
        <v>4</v>
      </c>
      <c r="AL27" s="311" t="s">
        <v>292</v>
      </c>
      <c r="AM27" s="331" t="s">
        <v>4</v>
      </c>
      <c r="AN27" s="311" t="s">
        <v>292</v>
      </c>
      <c r="AO27" s="311" t="s">
        <v>4</v>
      </c>
      <c r="AP27" s="346" t="s">
        <v>292</v>
      </c>
    </row>
    <row r="28" spans="1:42" ht="13.55" thickBot="1" x14ac:dyDescent="0.25">
      <c r="A28" s="392"/>
      <c r="B28" s="321"/>
      <c r="C28" s="305"/>
      <c r="D28" s="305"/>
      <c r="E28" s="305"/>
      <c r="F28" s="305"/>
      <c r="G28" s="305"/>
      <c r="H28" s="305"/>
      <c r="I28" s="305"/>
      <c r="J28" s="305"/>
      <c r="K28" s="305"/>
      <c r="L28" s="305"/>
      <c r="M28" s="305"/>
      <c r="N28" s="305"/>
      <c r="O28" s="305"/>
      <c r="P28" s="305"/>
      <c r="Q28" s="305"/>
      <c r="R28" s="305"/>
      <c r="S28" s="305"/>
      <c r="T28" s="305"/>
      <c r="U28" s="305"/>
      <c r="V28" s="401" t="s">
        <v>389</v>
      </c>
      <c r="W28" s="363">
        <f>SUM(W26:W27)</f>
        <v>0</v>
      </c>
      <c r="X28" s="314"/>
      <c r="Y28" s="347"/>
      <c r="Z28" s="313" t="s">
        <v>293</v>
      </c>
      <c r="AA28" s="332" t="s">
        <v>294</v>
      </c>
      <c r="AB28" s="313" t="s">
        <v>295</v>
      </c>
      <c r="AC28" s="313" t="s">
        <v>294</v>
      </c>
      <c r="AD28" s="337" t="s">
        <v>295</v>
      </c>
      <c r="AE28" s="332" t="s">
        <v>294</v>
      </c>
      <c r="AF28" s="313" t="s">
        <v>295</v>
      </c>
      <c r="AG28" s="313" t="s">
        <v>294</v>
      </c>
      <c r="AH28" s="337" t="s">
        <v>295</v>
      </c>
      <c r="AI28" s="332" t="s">
        <v>294</v>
      </c>
      <c r="AJ28" s="313" t="s">
        <v>295</v>
      </c>
      <c r="AK28" s="313" t="s">
        <v>294</v>
      </c>
      <c r="AL28" s="313" t="s">
        <v>295</v>
      </c>
      <c r="AM28" s="332" t="s">
        <v>294</v>
      </c>
      <c r="AN28" s="313" t="s">
        <v>295</v>
      </c>
      <c r="AO28" s="313" t="s">
        <v>294</v>
      </c>
      <c r="AP28" s="348" t="s">
        <v>295</v>
      </c>
    </row>
    <row r="29" spans="1:42" ht="13.55" thickBot="1" x14ac:dyDescent="0.25">
      <c r="X29" s="307"/>
      <c r="Y29" s="354"/>
      <c r="Z29" s="380"/>
      <c r="AA29" s="383"/>
      <c r="AB29" s="323"/>
      <c r="AC29" s="384"/>
      <c r="AD29" s="338"/>
      <c r="AE29" s="383"/>
      <c r="AF29" s="323"/>
      <c r="AG29" s="384"/>
      <c r="AH29" s="338"/>
      <c r="AI29" s="383"/>
      <c r="AJ29" s="324"/>
      <c r="AK29" s="384"/>
      <c r="AL29" s="324"/>
      <c r="AM29" s="383"/>
      <c r="AN29" s="324"/>
      <c r="AO29" s="384"/>
      <c r="AP29" s="349"/>
    </row>
    <row r="30" spans="1:42" ht="13.2" customHeight="1" thickBot="1" x14ac:dyDescent="0.25">
      <c r="A30" s="609" t="s">
        <v>307</v>
      </c>
      <c r="B30" s="610"/>
      <c r="X30" s="307"/>
      <c r="Y30" s="354" t="str">
        <f>'VT1-Blatt 1.4'!A25</f>
        <v>VTW - St 6-2 /  8,06</v>
      </c>
      <c r="Z30" s="380" t="str">
        <f>IF('VT1-Blatt 1.4'!D25="","",'VT1-Blatt 1.4'!D25)</f>
        <v/>
      </c>
      <c r="AA30" s="383"/>
      <c r="AB30" s="323" t="str">
        <f>IF($Z30="","",+AA30/$Z30)</f>
        <v/>
      </c>
      <c r="AC30" s="384">
        <v>15</v>
      </c>
      <c r="AD30" s="338" t="str">
        <f>IF($Z30="","",+AC30/$Z30)</f>
        <v/>
      </c>
      <c r="AE30" s="383">
        <v>15</v>
      </c>
      <c r="AF30" s="323" t="str">
        <f>IF($Z30="","",+AE30/$Z30)</f>
        <v/>
      </c>
      <c r="AG30" s="384"/>
      <c r="AH30" s="338" t="str">
        <f>IF($Z30="","",+AG30/$Z30)</f>
        <v/>
      </c>
      <c r="AI30" s="383"/>
      <c r="AJ30" s="324" t="str">
        <f>IF($Z30="","",+AI30/$Z30)</f>
        <v/>
      </c>
      <c r="AK30" s="384"/>
      <c r="AL30" s="324" t="str">
        <f>IF($Z30="","",+AK30/$Z30)</f>
        <v/>
      </c>
      <c r="AM30" s="383"/>
      <c r="AN30" s="324" t="str">
        <f>IF($Z30="","",+AM30/$Z30)</f>
        <v/>
      </c>
      <c r="AO30" s="384"/>
      <c r="AP30" s="349" t="str">
        <f>IF($Z30="","",+AO30/$Z30)</f>
        <v/>
      </c>
    </row>
    <row r="31" spans="1:42" ht="13.05" customHeight="1" x14ac:dyDescent="0.2">
      <c r="A31" s="611" t="s">
        <v>382</v>
      </c>
      <c r="B31" s="612"/>
      <c r="C31" s="606" t="s">
        <v>381</v>
      </c>
      <c r="D31" s="607"/>
      <c r="E31" s="607"/>
      <c r="F31" s="607"/>
      <c r="G31" s="608"/>
      <c r="H31" s="606" t="s">
        <v>385</v>
      </c>
      <c r="I31" s="607"/>
      <c r="J31" s="607"/>
      <c r="K31" s="607"/>
      <c r="L31" s="608"/>
      <c r="M31" s="606" t="s">
        <v>386</v>
      </c>
      <c r="N31" s="607"/>
      <c r="O31" s="607"/>
      <c r="P31" s="607"/>
      <c r="Q31" s="608"/>
      <c r="R31" s="606" t="s">
        <v>387</v>
      </c>
      <c r="S31" s="607"/>
      <c r="T31" s="607"/>
      <c r="U31" s="607"/>
      <c r="V31" s="608"/>
      <c r="W31" s="423"/>
      <c r="X31" s="309"/>
      <c r="Y31" s="354" t="str">
        <f>'VT1-Blatt 1.4'!A26</f>
        <v>VTW - St 6-3 /  9,2</v>
      </c>
      <c r="Z31" s="380" t="str">
        <f>IF('VT1-Blatt 1.4'!D26="","",'VT1-Blatt 1.4'!D26)</f>
        <v/>
      </c>
      <c r="AA31" s="383"/>
      <c r="AB31" s="323" t="str">
        <f>IF($Z31="","",+AA31/$Z31)</f>
        <v/>
      </c>
      <c r="AC31" s="384">
        <v>15</v>
      </c>
      <c r="AD31" s="338" t="str">
        <f>IF($Z31="","",+AC31/$Z31)</f>
        <v/>
      </c>
      <c r="AE31" s="383">
        <v>15</v>
      </c>
      <c r="AF31" s="323" t="str">
        <f>IF($Z31="","",+AE31/$Z31)</f>
        <v/>
      </c>
      <c r="AG31" s="384"/>
      <c r="AH31" s="338" t="str">
        <f>IF($Z31="","",+AG31/$Z31)</f>
        <v/>
      </c>
      <c r="AI31" s="383"/>
      <c r="AJ31" s="324" t="str">
        <f>IF($Z31="","",+AI31/$Z31)</f>
        <v/>
      </c>
      <c r="AK31" s="384"/>
      <c r="AL31" s="324" t="str">
        <f>IF($Z31="","",+AK31/$Z31)</f>
        <v/>
      </c>
      <c r="AM31" s="383"/>
      <c r="AN31" s="324" t="str">
        <f>IF($Z31="","",+AM31/$Z31)</f>
        <v/>
      </c>
      <c r="AO31" s="384"/>
      <c r="AP31" s="349" t="str">
        <f>IF($Z31="","",+AO31/$Z31)</f>
        <v/>
      </c>
    </row>
    <row r="32" spans="1:42" x14ac:dyDescent="0.2">
      <c r="A32" s="602"/>
      <c r="B32" s="603"/>
      <c r="C32" s="341">
        <v>1</v>
      </c>
      <c r="D32" s="342"/>
      <c r="E32" s="342"/>
      <c r="F32" s="343"/>
      <c r="G32" s="342"/>
      <c r="H32" s="341">
        <v>2</v>
      </c>
      <c r="I32" s="342"/>
      <c r="J32" s="342"/>
      <c r="K32" s="343"/>
      <c r="L32" s="342"/>
      <c r="M32" s="341">
        <v>3</v>
      </c>
      <c r="N32" s="342"/>
      <c r="O32" s="342"/>
      <c r="P32" s="343"/>
      <c r="Q32" s="342"/>
      <c r="R32" s="625">
        <v>4</v>
      </c>
      <c r="S32" s="626"/>
      <c r="T32" s="626"/>
      <c r="U32" s="626"/>
      <c r="V32" s="627"/>
      <c r="W32" s="424"/>
      <c r="X32" s="309"/>
      <c r="Y32" s="354" t="str">
        <f>'VT1-Blatt 1.4'!A27</f>
        <v>VTW - St 7-1 /  13,26</v>
      </c>
      <c r="Z32" s="380" t="str">
        <f>IF('VT1-Blatt 1.4'!D27="","",'VT1-Blatt 1.4'!D27)</f>
        <v/>
      </c>
      <c r="AA32" s="383"/>
      <c r="AB32" s="323" t="str">
        <f>IF($Z32="","",+AA32/$Z32)</f>
        <v/>
      </c>
      <c r="AC32" s="384"/>
      <c r="AD32" s="338" t="str">
        <f>IF($Z32="","",+AC32/$Z32)</f>
        <v/>
      </c>
      <c r="AE32" s="383"/>
      <c r="AF32" s="323" t="str">
        <f>IF($Z32="","",+AE32/$Z32)</f>
        <v/>
      </c>
      <c r="AG32" s="384"/>
      <c r="AH32" s="338" t="str">
        <f>IF($Z32="","",+AG32/$Z32)</f>
        <v/>
      </c>
      <c r="AI32" s="383"/>
      <c r="AJ32" s="324" t="str">
        <f>IF($Z32="","",+AI32/$Z32)</f>
        <v/>
      </c>
      <c r="AK32" s="384"/>
      <c r="AL32" s="324" t="str">
        <f>IF($Z32="","",+AK32/$Z32)</f>
        <v/>
      </c>
      <c r="AM32" s="383">
        <v>15</v>
      </c>
      <c r="AN32" s="324" t="str">
        <f>IF($Z32="","",+AM32/$Z32)</f>
        <v/>
      </c>
      <c r="AO32" s="384">
        <v>15</v>
      </c>
      <c r="AP32" s="349" t="str">
        <f>IF($Z32="","",+AO32/$Z32)</f>
        <v/>
      </c>
    </row>
    <row r="33" spans="1:42" ht="26.2" customHeight="1" x14ac:dyDescent="0.2">
      <c r="A33" s="602" t="s">
        <v>383</v>
      </c>
      <c r="B33" s="603"/>
      <c r="C33" s="319"/>
      <c r="D33" s="320" t="s">
        <v>261</v>
      </c>
      <c r="E33" s="320" t="s">
        <v>262</v>
      </c>
      <c r="F33" s="320"/>
      <c r="G33" s="427" t="s">
        <v>384</v>
      </c>
      <c r="H33" s="319"/>
      <c r="I33" s="320" t="s">
        <v>261</v>
      </c>
      <c r="J33" s="320" t="s">
        <v>262</v>
      </c>
      <c r="K33" s="320"/>
      <c r="L33" s="427" t="s">
        <v>384</v>
      </c>
      <c r="M33" s="319"/>
      <c r="N33" s="320" t="s">
        <v>261</v>
      </c>
      <c r="O33" s="320" t="s">
        <v>262</v>
      </c>
      <c r="P33" s="320"/>
      <c r="Q33" s="427" t="s">
        <v>384</v>
      </c>
      <c r="R33" s="319"/>
      <c r="S33" s="320" t="s">
        <v>261</v>
      </c>
      <c r="T33" s="320" t="s">
        <v>262</v>
      </c>
      <c r="U33" s="320"/>
      <c r="V33" s="427" t="s">
        <v>384</v>
      </c>
      <c r="W33" s="428" t="s">
        <v>391</v>
      </c>
      <c r="X33" s="303"/>
      <c r="Y33" s="354" t="str">
        <f>'VT1-Blatt 1.4'!A28</f>
        <v>VTW - St 7-2 /  15,26</v>
      </c>
      <c r="Z33" s="380" t="str">
        <f>IF('VT1-Blatt 1.4'!D28="","",'VT1-Blatt 1.4'!D28)</f>
        <v/>
      </c>
      <c r="AA33" s="383"/>
      <c r="AB33" s="323" t="str">
        <f>IF($Z33="","",+AA33/$Z33)</f>
        <v/>
      </c>
      <c r="AC33" s="384"/>
      <c r="AD33" s="338" t="str">
        <f>IF($Z33="","",+AC33/$Z33)</f>
        <v/>
      </c>
      <c r="AE33" s="383"/>
      <c r="AF33" s="323" t="str">
        <f>IF($Z33="","",+AE33/$Z33)</f>
        <v/>
      </c>
      <c r="AG33" s="384"/>
      <c r="AH33" s="338" t="str">
        <f>IF($Z33="","",+AG33/$Z33)</f>
        <v/>
      </c>
      <c r="AI33" s="383"/>
      <c r="AJ33" s="324" t="str">
        <f>IF($Z33="","",+AI33/$Z33)</f>
        <v/>
      </c>
      <c r="AK33" s="384"/>
      <c r="AL33" s="324" t="str">
        <f>IF($Z33="","",+AK33/$Z33)</f>
        <v/>
      </c>
      <c r="AM33" s="383">
        <v>15</v>
      </c>
      <c r="AN33" s="324" t="str">
        <f>IF($Z33="","",+AM33/$Z33)</f>
        <v/>
      </c>
      <c r="AO33" s="384">
        <v>15</v>
      </c>
      <c r="AP33" s="349" t="str">
        <f>IF($Z33="","",+AO33/$Z33)</f>
        <v/>
      </c>
    </row>
    <row r="34" spans="1:42" ht="15" customHeight="1" x14ac:dyDescent="0.2">
      <c r="A34" s="604"/>
      <c r="B34" s="605"/>
      <c r="C34" s="316" t="s">
        <v>263</v>
      </c>
      <c r="D34" s="317" t="s">
        <v>264</v>
      </c>
      <c r="E34" s="317" t="s">
        <v>264</v>
      </c>
      <c r="F34" s="317" t="s">
        <v>264</v>
      </c>
      <c r="G34" s="318" t="s">
        <v>263</v>
      </c>
      <c r="H34" s="316" t="s">
        <v>263</v>
      </c>
      <c r="I34" s="317" t="s">
        <v>264</v>
      </c>
      <c r="J34" s="317" t="s">
        <v>264</v>
      </c>
      <c r="K34" s="317" t="s">
        <v>264</v>
      </c>
      <c r="L34" s="318" t="s">
        <v>263</v>
      </c>
      <c r="M34" s="316" t="s">
        <v>263</v>
      </c>
      <c r="N34" s="317" t="s">
        <v>264</v>
      </c>
      <c r="O34" s="317" t="s">
        <v>264</v>
      </c>
      <c r="P34" s="317" t="s">
        <v>264</v>
      </c>
      <c r="Q34" s="318" t="s">
        <v>263</v>
      </c>
      <c r="R34" s="316" t="s">
        <v>263</v>
      </c>
      <c r="S34" s="317" t="s">
        <v>264</v>
      </c>
      <c r="T34" s="317" t="s">
        <v>264</v>
      </c>
      <c r="U34" s="317" t="s">
        <v>264</v>
      </c>
      <c r="V34" s="318" t="s">
        <v>263</v>
      </c>
      <c r="W34" s="385" t="s">
        <v>263</v>
      </c>
      <c r="X34" s="303"/>
      <c r="Y34" s="354" t="s">
        <v>397</v>
      </c>
      <c r="Z34" s="375"/>
      <c r="AA34" s="333"/>
      <c r="AB34" s="376">
        <v>0</v>
      </c>
      <c r="AC34" s="312"/>
      <c r="AD34" s="377">
        <v>0</v>
      </c>
      <c r="AE34" s="333"/>
      <c r="AF34" s="376">
        <v>0</v>
      </c>
      <c r="AG34" s="312"/>
      <c r="AH34" s="377">
        <v>0</v>
      </c>
      <c r="AI34" s="333"/>
      <c r="AJ34" s="378">
        <v>0</v>
      </c>
      <c r="AK34" s="312"/>
      <c r="AL34" s="378">
        <v>0</v>
      </c>
      <c r="AM34" s="333"/>
      <c r="AN34" s="378">
        <v>0</v>
      </c>
      <c r="AO34" s="312"/>
      <c r="AP34" s="379">
        <v>0</v>
      </c>
    </row>
    <row r="35" spans="1:42" ht="21.4" x14ac:dyDescent="0.2">
      <c r="A35" s="386"/>
      <c r="B35" s="356"/>
      <c r="C35" s="357" t="s">
        <v>265</v>
      </c>
      <c r="D35" s="358" t="s">
        <v>266</v>
      </c>
      <c r="E35" s="358" t="s">
        <v>267</v>
      </c>
      <c r="F35" s="358" t="s">
        <v>268</v>
      </c>
      <c r="G35" s="359" t="s">
        <v>269</v>
      </c>
      <c r="H35" s="357" t="s">
        <v>270</v>
      </c>
      <c r="I35" s="358" t="s">
        <v>271</v>
      </c>
      <c r="J35" s="358" t="s">
        <v>272</v>
      </c>
      <c r="K35" s="358" t="s">
        <v>273</v>
      </c>
      <c r="L35" s="359" t="s">
        <v>274</v>
      </c>
      <c r="M35" s="357" t="s">
        <v>275</v>
      </c>
      <c r="N35" s="358" t="s">
        <v>276</v>
      </c>
      <c r="O35" s="358" t="s">
        <v>277</v>
      </c>
      <c r="P35" s="358" t="s">
        <v>278</v>
      </c>
      <c r="Q35" s="359" t="s">
        <v>279</v>
      </c>
      <c r="R35" s="357" t="s">
        <v>280</v>
      </c>
      <c r="S35" s="358" t="s">
        <v>281</v>
      </c>
      <c r="T35" s="358" t="s">
        <v>282</v>
      </c>
      <c r="U35" s="358" t="s">
        <v>283</v>
      </c>
      <c r="V35" s="359" t="s">
        <v>284</v>
      </c>
      <c r="W35" s="387" t="s">
        <v>285</v>
      </c>
      <c r="X35" s="310"/>
      <c r="Y35" s="350" t="s">
        <v>396</v>
      </c>
      <c r="Z35" s="315"/>
      <c r="AA35" s="334">
        <f>SUM(AA29:AA34)</f>
        <v>0</v>
      </c>
      <c r="AB35" s="315"/>
      <c r="AC35" s="315">
        <f>SUM(AC29:AC34)</f>
        <v>30</v>
      </c>
      <c r="AD35" s="339"/>
      <c r="AE35" s="334">
        <f>SUM(AE29:AE34)</f>
        <v>30</v>
      </c>
      <c r="AF35" s="315"/>
      <c r="AG35" s="315">
        <f>SUM(AG29:AG34)</f>
        <v>0</v>
      </c>
      <c r="AH35" s="339"/>
      <c r="AI35" s="334">
        <f>SUM(AI29:AI34)</f>
        <v>0</v>
      </c>
      <c r="AJ35" s="315"/>
      <c r="AK35" s="315">
        <f>SUM(AK29:AK34)</f>
        <v>0</v>
      </c>
      <c r="AL35" s="315"/>
      <c r="AM35" s="334">
        <f>SUM(AM29:AM34)</f>
        <v>30</v>
      </c>
      <c r="AN35" s="315"/>
      <c r="AO35" s="315">
        <f>SUM(AO29:AO34)</f>
        <v>30</v>
      </c>
      <c r="AP35" s="351"/>
    </row>
    <row r="36" spans="1:42" ht="13.55" thickBot="1" x14ac:dyDescent="0.25">
      <c r="A36" s="388" t="s">
        <v>288</v>
      </c>
      <c r="B36" s="381" t="s">
        <v>286</v>
      </c>
      <c r="C36" s="439">
        <f>ROUNDUP(AB49,0)</f>
        <v>0</v>
      </c>
      <c r="D36" s="443">
        <v>0</v>
      </c>
      <c r="E36" s="443">
        <v>0.1</v>
      </c>
      <c r="F36" s="360"/>
      <c r="G36" s="361">
        <f>IF(F36=0,,C36/(1-F36)-C36)</f>
        <v>0</v>
      </c>
      <c r="H36" s="439">
        <f>AD49</f>
        <v>0</v>
      </c>
      <c r="I36" s="443">
        <v>0.05</v>
      </c>
      <c r="J36" s="443">
        <v>0.15</v>
      </c>
      <c r="K36" s="360"/>
      <c r="L36" s="361">
        <f>IF(K36=0,,H36/(1-K36)-H36)</f>
        <v>0</v>
      </c>
      <c r="M36" s="439">
        <f>AF49</f>
        <v>0</v>
      </c>
      <c r="N36" s="443">
        <v>0.1</v>
      </c>
      <c r="O36" s="443">
        <v>0.2</v>
      </c>
      <c r="P36" s="360"/>
      <c r="Q36" s="361">
        <f>IF(P36=0,,M36/(1-P36)-M36)</f>
        <v>0</v>
      </c>
      <c r="R36" s="442">
        <f>AH49</f>
        <v>0</v>
      </c>
      <c r="S36" s="446">
        <v>0.15</v>
      </c>
      <c r="T36" s="446">
        <v>0.25</v>
      </c>
      <c r="U36" s="362"/>
      <c r="V36" s="361">
        <f>IF(U36=0,,R36/(1-U36)-R36)</f>
        <v>0</v>
      </c>
      <c r="W36" s="389">
        <f>ROUND(G36+L36+Q36+V36,1)</f>
        <v>0</v>
      </c>
      <c r="Y36" s="352" t="s">
        <v>395</v>
      </c>
      <c r="Z36" s="308"/>
      <c r="AA36" s="335"/>
      <c r="AB36" s="325">
        <f>SUM(AB29:AB35)</f>
        <v>0</v>
      </c>
      <c r="AC36" s="308"/>
      <c r="AD36" s="340">
        <f>SUM(AD29:AD35)</f>
        <v>0</v>
      </c>
      <c r="AE36" s="335"/>
      <c r="AF36" s="325">
        <f>SUM(AF29:AF35)</f>
        <v>0</v>
      </c>
      <c r="AG36" s="308"/>
      <c r="AH36" s="340">
        <f>SUM(AH29:AH35)</f>
        <v>0</v>
      </c>
      <c r="AI36" s="335"/>
      <c r="AJ36" s="325">
        <f>SUM(AJ29:AJ35)</f>
        <v>0</v>
      </c>
      <c r="AK36" s="308"/>
      <c r="AL36" s="325">
        <f>SUM(AL29:AL35)</f>
        <v>0</v>
      </c>
      <c r="AM36" s="335"/>
      <c r="AN36" s="325">
        <f>SUM(AN29:AN35)</f>
        <v>0</v>
      </c>
      <c r="AO36" s="308"/>
      <c r="AP36" s="353">
        <f>SUM(AP29:AP35)</f>
        <v>0</v>
      </c>
    </row>
    <row r="37" spans="1:42" ht="13.55" thickBot="1" x14ac:dyDescent="0.25">
      <c r="A37" s="390" t="s">
        <v>289</v>
      </c>
      <c r="B37" s="382" t="s">
        <v>287</v>
      </c>
      <c r="C37" s="440">
        <f>AJ49</f>
        <v>0</v>
      </c>
      <c r="D37" s="444">
        <v>0.05</v>
      </c>
      <c r="E37" s="444">
        <v>0.15</v>
      </c>
      <c r="F37" s="326"/>
      <c r="G37" s="344">
        <f>IF(F37=0,,C37/(1-F37)-C37)</f>
        <v>0</v>
      </c>
      <c r="H37" s="440">
        <f>AL49</f>
        <v>0</v>
      </c>
      <c r="I37" s="444">
        <v>0.1</v>
      </c>
      <c r="J37" s="444">
        <v>0.2</v>
      </c>
      <c r="K37" s="326"/>
      <c r="L37" s="344">
        <f>IF(K37=0,,H37/(1-K37)-H37)</f>
        <v>0</v>
      </c>
      <c r="M37" s="441">
        <f>AN49</f>
        <v>0</v>
      </c>
      <c r="N37" s="445">
        <v>0.15</v>
      </c>
      <c r="O37" s="445">
        <v>0.25</v>
      </c>
      <c r="P37" s="326"/>
      <c r="Q37" s="344">
        <f>IF(P37=0,,M37/(1-P37)-M37)</f>
        <v>0</v>
      </c>
      <c r="R37" s="441">
        <f>AP49</f>
        <v>0</v>
      </c>
      <c r="S37" s="445">
        <v>0.2</v>
      </c>
      <c r="T37" s="445">
        <v>0.3</v>
      </c>
      <c r="U37" s="326"/>
      <c r="V37" s="344">
        <f>IF(U37=0,,R37/(1-U37)-R37)</f>
        <v>0</v>
      </c>
      <c r="W37" s="391">
        <f>ROUND(G37+L37+Q37+V37,1)</f>
        <v>0</v>
      </c>
    </row>
    <row r="38" spans="1:42" ht="13.55" thickBot="1" x14ac:dyDescent="0.25">
      <c r="A38" s="392"/>
      <c r="B38" s="321"/>
      <c r="C38" s="305"/>
      <c r="D38" s="305"/>
      <c r="E38" s="305"/>
      <c r="F38" s="305"/>
      <c r="G38" s="305"/>
      <c r="H38" s="305"/>
      <c r="I38" s="305"/>
      <c r="J38" s="305"/>
      <c r="K38" s="305"/>
      <c r="L38" s="305"/>
      <c r="M38" s="305"/>
      <c r="N38" s="305"/>
      <c r="O38" s="305"/>
      <c r="P38" s="305"/>
      <c r="Q38" s="305"/>
      <c r="R38" s="305"/>
      <c r="S38" s="305"/>
      <c r="T38" s="305"/>
      <c r="U38" s="305"/>
      <c r="V38" s="401" t="s">
        <v>390</v>
      </c>
      <c r="W38" s="363">
        <f>SUM(W36:W37)</f>
        <v>0</v>
      </c>
      <c r="Y38" s="306"/>
      <c r="Z38" s="355"/>
      <c r="AA38" s="329" t="s">
        <v>296</v>
      </c>
      <c r="AB38" s="327"/>
      <c r="AC38" s="329" t="s">
        <v>297</v>
      </c>
      <c r="AD38" s="330"/>
      <c r="AE38" s="329" t="s">
        <v>298</v>
      </c>
      <c r="AF38" s="330"/>
      <c r="AG38" s="327" t="s">
        <v>299</v>
      </c>
      <c r="AH38" s="330"/>
      <c r="AI38" s="329" t="s">
        <v>300</v>
      </c>
      <c r="AJ38" s="327"/>
      <c r="AK38" s="327" t="s">
        <v>301</v>
      </c>
      <c r="AL38" s="327"/>
      <c r="AM38" s="329" t="s">
        <v>302</v>
      </c>
      <c r="AN38" s="330"/>
      <c r="AO38" s="327" t="s">
        <v>303</v>
      </c>
      <c r="AP38" s="328"/>
    </row>
    <row r="39" spans="1:42" ht="26.2" customHeight="1" x14ac:dyDescent="0.25">
      <c r="Y39" s="431" t="s">
        <v>394</v>
      </c>
      <c r="Z39" s="432" t="s">
        <v>290</v>
      </c>
      <c r="AA39" s="433" t="s">
        <v>392</v>
      </c>
      <c r="AB39" s="434" t="s">
        <v>393</v>
      </c>
      <c r="AC39" s="434" t="s">
        <v>392</v>
      </c>
      <c r="AD39" s="435" t="s">
        <v>393</v>
      </c>
      <c r="AE39" s="433" t="s">
        <v>392</v>
      </c>
      <c r="AF39" s="434" t="s">
        <v>393</v>
      </c>
      <c r="AG39" s="434" t="s">
        <v>392</v>
      </c>
      <c r="AH39" s="435" t="s">
        <v>393</v>
      </c>
      <c r="AI39" s="433" t="s">
        <v>392</v>
      </c>
      <c r="AJ39" s="434" t="s">
        <v>393</v>
      </c>
      <c r="AK39" s="434" t="s">
        <v>392</v>
      </c>
      <c r="AL39" s="435" t="s">
        <v>393</v>
      </c>
      <c r="AM39" s="433" t="s">
        <v>392</v>
      </c>
      <c r="AN39" s="434" t="s">
        <v>393</v>
      </c>
      <c r="AO39" s="434" t="s">
        <v>392</v>
      </c>
      <c r="AP39" s="436" t="s">
        <v>393</v>
      </c>
    </row>
    <row r="40" spans="1:42" x14ac:dyDescent="0.2">
      <c r="Y40" s="345"/>
      <c r="Z40" s="311" t="s">
        <v>291</v>
      </c>
      <c r="AA40" s="331" t="s">
        <v>4</v>
      </c>
      <c r="AB40" s="311" t="s">
        <v>292</v>
      </c>
      <c r="AC40" s="311" t="s">
        <v>4</v>
      </c>
      <c r="AD40" s="336" t="s">
        <v>292</v>
      </c>
      <c r="AE40" s="331" t="s">
        <v>4</v>
      </c>
      <c r="AF40" s="311" t="s">
        <v>292</v>
      </c>
      <c r="AG40" s="311" t="s">
        <v>4</v>
      </c>
      <c r="AH40" s="336" t="s">
        <v>292</v>
      </c>
      <c r="AI40" s="331" t="s">
        <v>4</v>
      </c>
      <c r="AJ40" s="311" t="s">
        <v>292</v>
      </c>
      <c r="AK40" s="311" t="s">
        <v>4</v>
      </c>
      <c r="AL40" s="311" t="s">
        <v>292</v>
      </c>
      <c r="AM40" s="331" t="s">
        <v>4</v>
      </c>
      <c r="AN40" s="311" t="s">
        <v>292</v>
      </c>
      <c r="AO40" s="311" t="s">
        <v>4</v>
      </c>
      <c r="AP40" s="346" t="s">
        <v>292</v>
      </c>
    </row>
    <row r="41" spans="1:42" ht="13.55" thickBot="1" x14ac:dyDescent="0.25">
      <c r="Y41" s="347"/>
      <c r="Z41" s="313" t="s">
        <v>293</v>
      </c>
      <c r="AA41" s="332" t="s">
        <v>294</v>
      </c>
      <c r="AB41" s="313" t="s">
        <v>295</v>
      </c>
      <c r="AC41" s="313" t="s">
        <v>294</v>
      </c>
      <c r="AD41" s="337" t="s">
        <v>295</v>
      </c>
      <c r="AE41" s="332" t="s">
        <v>294</v>
      </c>
      <c r="AF41" s="313" t="s">
        <v>295</v>
      </c>
      <c r="AG41" s="313" t="s">
        <v>294</v>
      </c>
      <c r="AH41" s="337" t="s">
        <v>295</v>
      </c>
      <c r="AI41" s="332" t="s">
        <v>294</v>
      </c>
      <c r="AJ41" s="313" t="s">
        <v>295</v>
      </c>
      <c r="AK41" s="313" t="s">
        <v>294</v>
      </c>
      <c r="AL41" s="313" t="s">
        <v>295</v>
      </c>
      <c r="AM41" s="332" t="s">
        <v>294</v>
      </c>
      <c r="AN41" s="313" t="s">
        <v>295</v>
      </c>
      <c r="AO41" s="313" t="s">
        <v>294</v>
      </c>
      <c r="AP41" s="348" t="s">
        <v>295</v>
      </c>
    </row>
    <row r="42" spans="1:42" x14ac:dyDescent="0.2">
      <c r="Y42" s="354"/>
      <c r="Z42" s="380"/>
      <c r="AA42" s="383"/>
      <c r="AB42" s="323"/>
      <c r="AC42" s="384"/>
      <c r="AD42" s="338"/>
      <c r="AE42" s="383"/>
      <c r="AF42" s="323"/>
      <c r="AG42" s="384"/>
      <c r="AH42" s="338"/>
      <c r="AI42" s="383"/>
      <c r="AJ42" s="324"/>
      <c r="AK42" s="384"/>
      <c r="AL42" s="324"/>
      <c r="AM42" s="383"/>
      <c r="AN42" s="324"/>
      <c r="AO42" s="384"/>
      <c r="AP42" s="349"/>
    </row>
    <row r="43" spans="1:42" ht="13.2" customHeight="1" x14ac:dyDescent="0.2">
      <c r="X43" s="303"/>
      <c r="Y43" s="354" t="str">
        <f>'VT1-Blatt 1.4'!A30</f>
        <v>VTW - So 5 / 4</v>
      </c>
      <c r="Z43" s="380" t="str">
        <f>IF('VT1-Blatt 1.4'!D30="","",'VT1-Blatt 1.4'!D30)</f>
        <v/>
      </c>
      <c r="AA43" s="383"/>
      <c r="AB43" s="323" t="str">
        <f>IF($Z43="","",+AA43/$Z43)</f>
        <v/>
      </c>
      <c r="AC43" s="384">
        <v>15</v>
      </c>
      <c r="AD43" s="338" t="str">
        <f>IF($Z43="","",+AC43/$Z43)</f>
        <v/>
      </c>
      <c r="AE43" s="383"/>
      <c r="AF43" s="323" t="str">
        <f>IF($Z43="","",+AE43/$Z43)</f>
        <v/>
      </c>
      <c r="AG43" s="384"/>
      <c r="AH43" s="338" t="str">
        <f>IF($Z43="","",+AG43/$Z43)</f>
        <v/>
      </c>
      <c r="AI43" s="383"/>
      <c r="AJ43" s="324" t="str">
        <f>IF($Z43="","",+AI43/$Z43)</f>
        <v/>
      </c>
      <c r="AK43" s="384"/>
      <c r="AL43" s="324" t="str">
        <f>IF($Z43="","",+AK43/$Z43)</f>
        <v/>
      </c>
      <c r="AM43" s="383"/>
      <c r="AN43" s="324" t="str">
        <f>IF($Z43="","",+AM43/$Z43)</f>
        <v/>
      </c>
      <c r="AO43" s="384"/>
      <c r="AP43" s="349" t="str">
        <f>IF($Z43="","",+AO43/$Z43)</f>
        <v/>
      </c>
    </row>
    <row r="44" spans="1:42" x14ac:dyDescent="0.2">
      <c r="Y44" s="354" t="str">
        <f>'VT1-Blatt 1.4'!A31</f>
        <v>VTW - So 5 / 4</v>
      </c>
      <c r="Z44" s="380" t="str">
        <f>IF('VT1-Blatt 1.4'!D31="","",'VT1-Blatt 1.4'!D31)</f>
        <v/>
      </c>
      <c r="AA44" s="383"/>
      <c r="AB44" s="323" t="str">
        <f>IF($Z44="","",+AA44/$Z44)</f>
        <v/>
      </c>
      <c r="AC44" s="384">
        <v>15</v>
      </c>
      <c r="AD44" s="338" t="str">
        <f>IF($Z44="","",+AC44/$Z44)</f>
        <v/>
      </c>
      <c r="AE44" s="383"/>
      <c r="AF44" s="323" t="str">
        <f>IF($Z44="","",+AE44/$Z44)</f>
        <v/>
      </c>
      <c r="AG44" s="384"/>
      <c r="AH44" s="338" t="str">
        <f>IF($Z44="","",+AG44/$Z44)</f>
        <v/>
      </c>
      <c r="AI44" s="383"/>
      <c r="AJ44" s="324" t="str">
        <f>IF($Z44="","",+AI44/$Z44)</f>
        <v/>
      </c>
      <c r="AK44" s="384"/>
      <c r="AL44" s="324" t="str">
        <f>IF($Z44="","",+AK44/$Z44)</f>
        <v/>
      </c>
      <c r="AM44" s="383"/>
      <c r="AN44" s="324" t="str">
        <f>IF($Z44="","",+AM44/$Z44)</f>
        <v/>
      </c>
      <c r="AO44" s="384"/>
      <c r="AP44" s="349" t="str">
        <f>IF($Z44="","",+AO44/$Z44)</f>
        <v/>
      </c>
    </row>
    <row r="45" spans="1:42" ht="13.2" customHeight="1" x14ac:dyDescent="0.2">
      <c r="Y45" s="354" t="str">
        <f>'VT1-Blatt 1.4'!A32</f>
        <v>VTW - So 6 / 4</v>
      </c>
      <c r="Z45" s="380" t="str">
        <f>IF('VT1-Blatt 1.4'!D32="","",'VT1-Blatt 1.4'!D32)</f>
        <v/>
      </c>
      <c r="AA45" s="383"/>
      <c r="AB45" s="323" t="str">
        <f>IF($Z45="","",+AA45/$Z45)</f>
        <v/>
      </c>
      <c r="AC45" s="384"/>
      <c r="AD45" s="338" t="str">
        <f>IF($Z45="","",+AC45/$Z45)</f>
        <v/>
      </c>
      <c r="AE45" s="383"/>
      <c r="AF45" s="323" t="str">
        <f>IF($Z45="","",+AE45/$Z45)</f>
        <v/>
      </c>
      <c r="AG45" s="384"/>
      <c r="AH45" s="338" t="str">
        <f>IF($Z45="","",+AG45/$Z45)</f>
        <v/>
      </c>
      <c r="AI45" s="383"/>
      <c r="AJ45" s="324" t="str">
        <f>IF($Z45="","",+AI45/$Z45)</f>
        <v/>
      </c>
      <c r="AK45" s="384"/>
      <c r="AL45" s="324" t="str">
        <f>IF($Z45="","",+AK45/$Z45)</f>
        <v/>
      </c>
      <c r="AM45" s="383">
        <v>15</v>
      </c>
      <c r="AN45" s="324" t="str">
        <f>IF($Z45="","",+AM45/$Z45)</f>
        <v/>
      </c>
      <c r="AO45" s="384"/>
      <c r="AP45" s="349" t="str">
        <f>IF($Z45="","",+AO45/$Z45)</f>
        <v/>
      </c>
    </row>
    <row r="46" spans="1:42" x14ac:dyDescent="0.2">
      <c r="X46" s="314"/>
      <c r="Y46" s="354" t="str">
        <f>'VT1-Blatt 1.4'!A33</f>
        <v>VTW - So 7 / 4</v>
      </c>
      <c r="Z46" s="380" t="str">
        <f>IF('VT1-Blatt 1.4'!D33="","",'VT1-Blatt 1.4'!D33)</f>
        <v/>
      </c>
      <c r="AA46" s="383"/>
      <c r="AB46" s="323" t="str">
        <f>IF($Z46="","",+AA46/$Z46)</f>
        <v/>
      </c>
      <c r="AC46" s="384"/>
      <c r="AD46" s="338" t="str">
        <f>IF($Z46="","",+AC46/$Z46)</f>
        <v/>
      </c>
      <c r="AE46" s="383"/>
      <c r="AF46" s="323" t="str">
        <f>IF($Z46="","",+AE46/$Z46)</f>
        <v/>
      </c>
      <c r="AG46" s="384"/>
      <c r="AH46" s="338" t="str">
        <f>IF($Z46="","",+AG46/$Z46)</f>
        <v/>
      </c>
      <c r="AI46" s="383"/>
      <c r="AJ46" s="324" t="str">
        <f>IF($Z46="","",+AI46/$Z46)</f>
        <v/>
      </c>
      <c r="AK46" s="384"/>
      <c r="AL46" s="324" t="str">
        <f>IF($Z46="","",+AK46/$Z46)</f>
        <v/>
      </c>
      <c r="AM46" s="383">
        <v>15</v>
      </c>
      <c r="AN46" s="324" t="str">
        <f>IF($Z46="","",+AM46/$Z46)</f>
        <v/>
      </c>
      <c r="AO46" s="384"/>
      <c r="AP46" s="349" t="str">
        <f>IF($Z46="","",+AO46/$Z46)</f>
        <v/>
      </c>
    </row>
    <row r="47" spans="1:42" x14ac:dyDescent="0.2">
      <c r="X47" s="307"/>
      <c r="Y47" s="354" t="s">
        <v>397</v>
      </c>
      <c r="Z47" s="375"/>
      <c r="AA47" s="333"/>
      <c r="AB47" s="376">
        <v>0</v>
      </c>
      <c r="AC47" s="312"/>
      <c r="AD47" s="377">
        <v>0</v>
      </c>
      <c r="AE47" s="333"/>
      <c r="AF47" s="376">
        <v>0</v>
      </c>
      <c r="AG47" s="312"/>
      <c r="AH47" s="377">
        <v>0</v>
      </c>
      <c r="AI47" s="333"/>
      <c r="AJ47" s="378">
        <v>0</v>
      </c>
      <c r="AK47" s="312"/>
      <c r="AL47" s="378">
        <v>0</v>
      </c>
      <c r="AM47" s="333"/>
      <c r="AN47" s="378">
        <v>0</v>
      </c>
      <c r="AO47" s="312"/>
      <c r="AP47" s="379">
        <v>0</v>
      </c>
    </row>
    <row r="48" spans="1:42" ht="13.2" customHeight="1" x14ac:dyDescent="0.2">
      <c r="X48" s="307"/>
      <c r="Y48" s="350" t="s">
        <v>396</v>
      </c>
      <c r="Z48" s="315"/>
      <c r="AA48" s="334">
        <f>SUM(AA42:AA47)</f>
        <v>0</v>
      </c>
      <c r="AB48" s="315"/>
      <c r="AC48" s="315">
        <f>SUM(AC42:AC47)</f>
        <v>30</v>
      </c>
      <c r="AD48" s="339"/>
      <c r="AE48" s="334">
        <f>SUM(AE42:AE47)</f>
        <v>0</v>
      </c>
      <c r="AF48" s="315"/>
      <c r="AG48" s="315">
        <f>SUM(AG42:AG47)</f>
        <v>0</v>
      </c>
      <c r="AH48" s="339"/>
      <c r="AI48" s="334">
        <f>SUM(AI42:AI47)</f>
        <v>0</v>
      </c>
      <c r="AJ48" s="315"/>
      <c r="AK48" s="315">
        <f>SUM(AK42:AK47)</f>
        <v>0</v>
      </c>
      <c r="AL48" s="315"/>
      <c r="AM48" s="334">
        <f>SUM(AM42:AM47)</f>
        <v>30</v>
      </c>
      <c r="AN48" s="315"/>
      <c r="AO48" s="315">
        <f>SUM(AO42:AO47)</f>
        <v>0</v>
      </c>
      <c r="AP48" s="351"/>
    </row>
    <row r="49" spans="24:42" ht="23.2" customHeight="1" thickBot="1" x14ac:dyDescent="0.25">
      <c r="X49" s="309"/>
      <c r="Y49" s="352" t="s">
        <v>395</v>
      </c>
      <c r="Z49" s="308"/>
      <c r="AA49" s="335"/>
      <c r="AB49" s="325">
        <f>SUM(AB42:AB48)</f>
        <v>0</v>
      </c>
      <c r="AC49" s="308"/>
      <c r="AD49" s="340">
        <f>SUM(AD42:AD48)</f>
        <v>0</v>
      </c>
      <c r="AE49" s="335"/>
      <c r="AF49" s="325">
        <f>SUM(AF42:AF48)</f>
        <v>0</v>
      </c>
      <c r="AG49" s="308"/>
      <c r="AH49" s="340">
        <f>SUM(AH42:AH48)</f>
        <v>0</v>
      </c>
      <c r="AI49" s="335"/>
      <c r="AJ49" s="325">
        <f>SUM(AJ42:AJ48)</f>
        <v>0</v>
      </c>
      <c r="AK49" s="308"/>
      <c r="AL49" s="325">
        <f>SUM(AL42:AL48)</f>
        <v>0</v>
      </c>
      <c r="AM49" s="335"/>
      <c r="AN49" s="325">
        <f>SUM(AN42:AN48)</f>
        <v>0</v>
      </c>
      <c r="AO49" s="308"/>
      <c r="AP49" s="353">
        <f>SUM(AP42:AP48)</f>
        <v>0</v>
      </c>
    </row>
    <row r="50" spans="24:42" x14ac:dyDescent="0.2">
      <c r="X50" s="309"/>
    </row>
    <row r="51" spans="24:42" x14ac:dyDescent="0.2">
      <c r="X51" s="303"/>
    </row>
    <row r="52" spans="24:42" ht="15" customHeight="1" x14ac:dyDescent="0.2">
      <c r="X52" s="303"/>
    </row>
    <row r="53" spans="24:42" x14ac:dyDescent="0.2">
      <c r="X53" s="310"/>
    </row>
  </sheetData>
  <mergeCells count="33">
    <mergeCell ref="R31:V31"/>
    <mergeCell ref="R32:V32"/>
    <mergeCell ref="A20:B20"/>
    <mergeCell ref="C11:G11"/>
    <mergeCell ref="R11:V11"/>
    <mergeCell ref="R12:V12"/>
    <mergeCell ref="R21:V21"/>
    <mergeCell ref="R22:V22"/>
    <mergeCell ref="M31:Q31"/>
    <mergeCell ref="A23:B24"/>
    <mergeCell ref="A11:B12"/>
    <mergeCell ref="A21:B22"/>
    <mergeCell ref="A13:B14"/>
    <mergeCell ref="A7:H7"/>
    <mergeCell ref="A1:H1"/>
    <mergeCell ref="A2:H2"/>
    <mergeCell ref="A10:B10"/>
    <mergeCell ref="S6:W7"/>
    <mergeCell ref="S8:W8"/>
    <mergeCell ref="A6:H6"/>
    <mergeCell ref="O9:W9"/>
    <mergeCell ref="A9:L9"/>
    <mergeCell ref="A8:H8"/>
    <mergeCell ref="A33:B34"/>
    <mergeCell ref="H11:L11"/>
    <mergeCell ref="A30:B30"/>
    <mergeCell ref="A31:B32"/>
    <mergeCell ref="M11:Q11"/>
    <mergeCell ref="C21:G21"/>
    <mergeCell ref="H21:L21"/>
    <mergeCell ref="M21:Q21"/>
    <mergeCell ref="C31:G31"/>
    <mergeCell ref="H31:L31"/>
  </mergeCells>
  <pageMargins left="0.70866141732283472" right="0.43307086614173229" top="0.74803149606299213" bottom="0.39370078740157483" header="0.47244094488188981" footer="0.27559055118110237"/>
  <pageSetup paperSize="9" scale="80" orientation="landscape"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3"/>
    <pageSetUpPr fitToPage="1"/>
  </sheetPr>
  <dimension ref="A1:U56"/>
  <sheetViews>
    <sheetView view="pageBreakPreview" zoomScaleNormal="120" zoomScaleSheetLayoutView="100" workbookViewId="0">
      <selection activeCell="D7" sqref="D7:I8"/>
    </sheetView>
  </sheetViews>
  <sheetFormatPr baseColWidth="10" defaultColWidth="11.375" defaultRowHeight="13.55" customHeight="1" x14ac:dyDescent="0.2"/>
  <cols>
    <col min="1" max="1" width="5.1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9" ht="24.95" customHeight="1" x14ac:dyDescent="0.2">
      <c r="A1" s="479" t="s">
        <v>101</v>
      </c>
      <c r="B1" s="479"/>
      <c r="C1" s="229" t="s">
        <v>103</v>
      </c>
      <c r="G1" s="407"/>
      <c r="I1" s="406"/>
    </row>
    <row r="2" spans="1:9" ht="24.95" customHeight="1" x14ac:dyDescent="0.2">
      <c r="A2" s="479" t="s">
        <v>102</v>
      </c>
      <c r="B2" s="479"/>
      <c r="C2" s="229" t="s">
        <v>190</v>
      </c>
    </row>
    <row r="3" spans="1:9" ht="24.95" customHeight="1" x14ac:dyDescent="0.2">
      <c r="C3" s="229" t="s">
        <v>105</v>
      </c>
    </row>
    <row r="5" spans="1:9" s="57" customFormat="1" ht="18.75" customHeight="1" x14ac:dyDescent="0.2">
      <c r="A5" s="3" t="s">
        <v>175</v>
      </c>
      <c r="B5" s="58"/>
      <c r="C5" s="61"/>
      <c r="D5" s="62"/>
      <c r="E5" s="62"/>
      <c r="F5" s="58"/>
      <c r="G5" s="58"/>
      <c r="H5" s="58"/>
    </row>
    <row r="7" spans="1:9" ht="13.55" customHeight="1" x14ac:dyDescent="0.2">
      <c r="A7" s="4"/>
      <c r="B7" s="64" t="s">
        <v>33</v>
      </c>
      <c r="C7" s="64"/>
      <c r="D7" s="528" t="str">
        <f>Unterfertigung!$C$8</f>
        <v>AN / Affidatario</v>
      </c>
      <c r="E7" s="529"/>
      <c r="F7" s="529"/>
      <c r="G7" s="529"/>
      <c r="H7" s="529"/>
      <c r="I7" s="530"/>
    </row>
    <row r="8" spans="1:9" ht="13.55" customHeight="1" x14ac:dyDescent="0.2">
      <c r="A8" s="6"/>
      <c r="B8" s="64" t="s">
        <v>34</v>
      </c>
      <c r="C8" s="64"/>
      <c r="D8" s="531"/>
      <c r="E8" s="532"/>
      <c r="F8" s="532"/>
      <c r="G8" s="532"/>
      <c r="H8" s="532"/>
      <c r="I8" s="533"/>
    </row>
    <row r="9" spans="1:9" ht="13.55" customHeight="1" x14ac:dyDescent="0.2">
      <c r="A9" s="7"/>
      <c r="B9" s="64" t="s">
        <v>35</v>
      </c>
      <c r="C9" s="64"/>
      <c r="D9" s="489" t="s">
        <v>45</v>
      </c>
      <c r="E9" s="490"/>
      <c r="F9" s="490"/>
      <c r="G9" s="490"/>
      <c r="H9" s="490"/>
      <c r="I9" s="491"/>
    </row>
    <row r="10" spans="1:9" ht="22.1" customHeight="1" x14ac:dyDescent="0.2"/>
    <row r="11" spans="1:9" s="56" customFormat="1" ht="39.950000000000003" customHeight="1" x14ac:dyDescent="0.2">
      <c r="A11" s="621" t="s">
        <v>184</v>
      </c>
      <c r="B11" s="621"/>
      <c r="C11" s="621"/>
      <c r="D11" s="621"/>
      <c r="E11" s="621"/>
      <c r="F11" s="621"/>
      <c r="G11" s="621"/>
      <c r="H11" s="621"/>
      <c r="I11" s="65"/>
    </row>
    <row r="12" spans="1:9" ht="15" customHeight="1" x14ac:dyDescent="0.2">
      <c r="G12" s="522" t="s">
        <v>76</v>
      </c>
      <c r="H12" s="523"/>
      <c r="I12" s="524"/>
    </row>
    <row r="13" spans="1:9" ht="24.95" customHeight="1" x14ac:dyDescent="0.2">
      <c r="A13" s="510" t="s">
        <v>49</v>
      </c>
      <c r="B13" s="511"/>
      <c r="C13" s="511"/>
      <c r="D13" s="66"/>
      <c r="E13" s="67"/>
      <c r="F13" s="68"/>
      <c r="G13" s="499"/>
      <c r="H13" s="500"/>
      <c r="I13" s="69"/>
    </row>
    <row r="14" spans="1:9" ht="4.45" customHeight="1" x14ac:dyDescent="0.2">
      <c r="A14" s="70"/>
      <c r="B14" s="71"/>
      <c r="C14" s="72"/>
      <c r="D14" s="73"/>
      <c r="E14" s="74"/>
      <c r="F14" s="75"/>
      <c r="G14" s="70"/>
      <c r="H14" s="71"/>
      <c r="I14" s="76"/>
    </row>
    <row r="15" spans="1:9" ht="23.7" customHeight="1" x14ac:dyDescent="0.2">
      <c r="A15" s="77" t="s">
        <v>19</v>
      </c>
      <c r="B15" s="628" t="s">
        <v>36</v>
      </c>
      <c r="C15" s="629"/>
      <c r="D15" s="24"/>
      <c r="E15" s="74"/>
      <c r="F15" s="75" t="s">
        <v>6</v>
      </c>
      <c r="G15" s="78"/>
      <c r="H15" s="79"/>
      <c r="I15" s="80"/>
    </row>
    <row r="16" spans="1:9" ht="10.7" x14ac:dyDescent="0.2">
      <c r="A16" s="70"/>
      <c r="B16" s="72"/>
      <c r="C16" s="72"/>
      <c r="D16" s="81"/>
      <c r="E16" s="82"/>
      <c r="F16" s="75"/>
      <c r="G16" s="83"/>
      <c r="H16" s="71"/>
      <c r="I16" s="76"/>
    </row>
    <row r="17" spans="1:21" ht="24.95" customHeight="1" x14ac:dyDescent="0.2">
      <c r="A17" s="84"/>
      <c r="B17" s="85" t="s">
        <v>42</v>
      </c>
      <c r="C17" s="85"/>
      <c r="D17" s="86"/>
      <c r="E17" s="257">
        <f>D15</f>
        <v>0</v>
      </c>
      <c r="F17" s="87" t="s">
        <v>6</v>
      </c>
      <c r="G17" s="507" t="s">
        <v>104</v>
      </c>
      <c r="H17" s="508"/>
      <c r="I17" s="89" t="s">
        <v>258</v>
      </c>
    </row>
    <row r="18" spans="1:21" ht="10.7" x14ac:dyDescent="0.2">
      <c r="A18" s="70"/>
      <c r="B18" s="71"/>
      <c r="C18" s="72"/>
      <c r="D18" s="82"/>
      <c r="E18" s="82"/>
      <c r="F18" s="75"/>
      <c r="G18" s="70"/>
      <c r="I18" s="76"/>
    </row>
    <row r="19" spans="1:21" ht="10.7" x14ac:dyDescent="0.2">
      <c r="A19" s="90"/>
      <c r="B19" s="91"/>
      <c r="C19" s="12"/>
      <c r="D19" s="66"/>
      <c r="E19" s="74"/>
      <c r="F19" s="75"/>
      <c r="G19" s="78"/>
      <c r="H19" s="79"/>
      <c r="I19" s="80"/>
    </row>
    <row r="20" spans="1:21" ht="24.95" customHeight="1" x14ac:dyDescent="0.2">
      <c r="A20" s="517" t="s">
        <v>112</v>
      </c>
      <c r="B20" s="519"/>
      <c r="C20" s="519"/>
      <c r="D20" s="73"/>
      <c r="E20" s="74"/>
      <c r="F20" s="75"/>
      <c r="G20" s="78"/>
      <c r="H20" s="79"/>
      <c r="I20" s="80"/>
    </row>
    <row r="21" spans="1:21" ht="4.45" customHeight="1" x14ac:dyDescent="0.2">
      <c r="A21" s="70"/>
      <c r="B21" s="71"/>
      <c r="C21" s="72"/>
      <c r="D21" s="93"/>
      <c r="E21" s="74"/>
      <c r="F21" s="75"/>
      <c r="G21" s="78"/>
      <c r="H21" s="79"/>
      <c r="I21" s="80"/>
    </row>
    <row r="22" spans="1:21" ht="24.95" customHeight="1" x14ac:dyDescent="0.2">
      <c r="A22" s="70" t="s">
        <v>20</v>
      </c>
      <c r="B22" s="72" t="s">
        <v>37</v>
      </c>
      <c r="C22" s="72"/>
      <c r="D22" s="94">
        <f>'VT2-Blatt 2.2'!F49</f>
        <v>7</v>
      </c>
      <c r="E22" s="74"/>
      <c r="F22" s="75" t="s">
        <v>6</v>
      </c>
      <c r="G22" s="501" t="s">
        <v>43</v>
      </c>
      <c r="H22" s="502"/>
      <c r="I22" s="503"/>
    </row>
    <row r="23" spans="1:21" ht="24.95" customHeight="1" x14ac:dyDescent="0.2">
      <c r="A23" s="70" t="s">
        <v>21</v>
      </c>
      <c r="B23" s="72" t="s">
        <v>38</v>
      </c>
      <c r="C23" s="72"/>
      <c r="D23" s="94">
        <f>'VT2-Blatt 2.2'!F52</f>
        <v>1</v>
      </c>
      <c r="E23" s="74"/>
      <c r="F23" s="75" t="s">
        <v>6</v>
      </c>
      <c r="G23" s="501" t="s">
        <v>43</v>
      </c>
      <c r="H23" s="502"/>
      <c r="I23" s="503"/>
      <c r="U23" s="95"/>
    </row>
    <row r="24" spans="1:21" ht="24.95" customHeight="1" x14ac:dyDescent="0.2">
      <c r="A24" s="70" t="s">
        <v>22</v>
      </c>
      <c r="B24" s="72" t="s">
        <v>39</v>
      </c>
      <c r="C24" s="72"/>
      <c r="D24" s="94">
        <f>'VT2-Blatt 2.2'!F60</f>
        <v>1</v>
      </c>
      <c r="E24" s="74"/>
      <c r="F24" s="75" t="s">
        <v>6</v>
      </c>
      <c r="G24" s="501" t="s">
        <v>43</v>
      </c>
      <c r="H24" s="502"/>
      <c r="I24" s="503"/>
      <c r="U24" s="96"/>
    </row>
    <row r="25" spans="1:21" ht="19.45" customHeight="1" x14ac:dyDescent="0.2">
      <c r="A25" s="77"/>
      <c r="B25" s="97" t="s">
        <v>40</v>
      </c>
      <c r="C25" s="97"/>
      <c r="D25" s="255">
        <f>SUM(D22:D24)</f>
        <v>9</v>
      </c>
      <c r="E25" s="74"/>
      <c r="F25" s="75" t="s">
        <v>6</v>
      </c>
      <c r="G25" s="83"/>
      <c r="H25" s="71"/>
      <c r="I25" s="76"/>
    </row>
    <row r="26" spans="1:21" ht="10.7" x14ac:dyDescent="0.2">
      <c r="A26" s="70"/>
      <c r="B26" s="72"/>
      <c r="C26" s="72"/>
      <c r="D26" s="43"/>
      <c r="E26" s="82"/>
      <c r="F26" s="75"/>
      <c r="G26" s="83"/>
      <c r="I26" s="76"/>
    </row>
    <row r="27" spans="1:21" ht="19.45" customHeight="1" x14ac:dyDescent="0.2">
      <c r="A27" s="84"/>
      <c r="B27" s="189" t="s">
        <v>41</v>
      </c>
      <c r="C27" s="189"/>
      <c r="D27" s="82"/>
      <c r="E27" s="255">
        <f>D25+E17</f>
        <v>9</v>
      </c>
      <c r="F27" s="75" t="s">
        <v>6</v>
      </c>
      <c r="G27" s="190"/>
      <c r="I27" s="191"/>
    </row>
    <row r="28" spans="1:21" ht="10.7" x14ac:dyDescent="0.2">
      <c r="A28" s="70"/>
      <c r="B28" s="71"/>
      <c r="C28" s="72"/>
      <c r="D28" s="101"/>
      <c r="E28" s="101"/>
      <c r="F28" s="126"/>
      <c r="G28" s="77"/>
      <c r="H28" s="99"/>
      <c r="I28" s="39"/>
    </row>
    <row r="29" spans="1:21" ht="10.7" x14ac:dyDescent="0.2">
      <c r="A29" s="90"/>
      <c r="B29" s="91"/>
      <c r="C29" s="12"/>
      <c r="D29" s="284"/>
      <c r="E29" s="285"/>
      <c r="F29" s="68"/>
      <c r="G29" s="231"/>
      <c r="H29" s="232"/>
      <c r="I29" s="233"/>
    </row>
    <row r="30" spans="1:21" ht="24.95" customHeight="1" x14ac:dyDescent="0.2">
      <c r="A30" s="510" t="s">
        <v>177</v>
      </c>
      <c r="B30" s="511"/>
      <c r="C30" s="511"/>
      <c r="D30" s="66"/>
      <c r="E30" s="82"/>
      <c r="F30" s="75"/>
      <c r="G30" s="83"/>
      <c r="H30" s="71"/>
      <c r="I30" s="76"/>
    </row>
    <row r="31" spans="1:21" ht="4.45" customHeight="1" x14ac:dyDescent="0.2">
      <c r="A31" s="70"/>
      <c r="B31" s="71"/>
      <c r="C31" s="72"/>
      <c r="D31" s="93"/>
      <c r="E31" s="82"/>
      <c r="F31" s="75"/>
      <c r="G31" s="70"/>
      <c r="H31" s="71"/>
      <c r="I31" s="76"/>
    </row>
    <row r="32" spans="1:21" ht="24.95" customHeight="1" x14ac:dyDescent="0.2">
      <c r="A32" s="70" t="s">
        <v>24</v>
      </c>
      <c r="B32" s="633" t="s">
        <v>577</v>
      </c>
      <c r="C32" s="633"/>
      <c r="D32" s="24"/>
      <c r="E32" s="74"/>
      <c r="F32" s="75" t="s">
        <v>6</v>
      </c>
      <c r="G32" s="83"/>
      <c r="H32" s="71"/>
      <c r="I32" s="76"/>
    </row>
    <row r="33" spans="1:11" ht="5.7" customHeight="1" x14ac:dyDescent="0.2">
      <c r="A33" s="77"/>
      <c r="B33" s="99"/>
      <c r="C33" s="100"/>
      <c r="D33" s="101"/>
      <c r="E33" s="101"/>
      <c r="F33" s="126"/>
      <c r="G33" s="70"/>
      <c r="H33" s="71"/>
      <c r="I33" s="76"/>
    </row>
    <row r="34" spans="1:11" ht="36.4" customHeight="1" x14ac:dyDescent="0.2">
      <c r="A34" s="70"/>
      <c r="B34" s="634" t="s">
        <v>582</v>
      </c>
      <c r="C34" s="634"/>
      <c r="D34" s="635"/>
      <c r="E34" s="257">
        <f>E27+D32</f>
        <v>9</v>
      </c>
      <c r="F34" s="87" t="s">
        <v>6</v>
      </c>
      <c r="G34" s="507" t="s">
        <v>104</v>
      </c>
      <c r="H34" s="508"/>
      <c r="I34" s="476" t="s">
        <v>259</v>
      </c>
    </row>
    <row r="35" spans="1:11" ht="9.4499999999999993" customHeight="1" x14ac:dyDescent="0.2">
      <c r="A35" s="77"/>
      <c r="B35" s="99"/>
      <c r="C35" s="100"/>
      <c r="D35" s="101"/>
      <c r="E35" s="101"/>
      <c r="F35" s="99"/>
      <c r="G35" s="77"/>
      <c r="H35" s="99"/>
      <c r="I35" s="39"/>
    </row>
    <row r="36" spans="1:11" ht="5.2" customHeight="1" x14ac:dyDescent="0.2">
      <c r="A36" s="90"/>
      <c r="B36" s="91"/>
      <c r="C36" s="450"/>
      <c r="D36" s="285"/>
      <c r="E36" s="285"/>
      <c r="F36" s="91"/>
      <c r="G36" s="90"/>
      <c r="H36" s="91"/>
      <c r="I36" s="660"/>
    </row>
    <row r="37" spans="1:11" ht="23.7" customHeight="1" x14ac:dyDescent="0.2">
      <c r="A37" s="70" t="s">
        <v>23</v>
      </c>
      <c r="B37" s="633" t="s">
        <v>566</v>
      </c>
      <c r="C37" s="659"/>
      <c r="D37" s="24"/>
      <c r="E37" s="74"/>
      <c r="F37" s="75" t="s">
        <v>6</v>
      </c>
      <c r="G37" s="83"/>
      <c r="I37" s="76"/>
    </row>
    <row r="38" spans="1:11" ht="5.2" customHeight="1" x14ac:dyDescent="0.2">
      <c r="A38" s="77"/>
      <c r="B38" s="99"/>
      <c r="C38" s="100"/>
      <c r="D38" s="101"/>
      <c r="E38" s="101"/>
      <c r="F38" s="99"/>
      <c r="G38" s="77"/>
      <c r="H38" s="99"/>
      <c r="I38" s="39"/>
    </row>
    <row r="39" spans="1:11" ht="36.4" customHeight="1" x14ac:dyDescent="0.2">
      <c r="A39" s="70"/>
      <c r="B39" s="630" t="s">
        <v>581</v>
      </c>
      <c r="C39" s="630"/>
      <c r="D39" s="631"/>
      <c r="E39" s="255">
        <f>E34+D37</f>
        <v>9</v>
      </c>
      <c r="F39" s="75" t="s">
        <v>6</v>
      </c>
      <c r="G39" s="507"/>
      <c r="H39" s="508"/>
      <c r="I39" s="89"/>
    </row>
    <row r="40" spans="1:11" ht="9.4499999999999993" customHeight="1" x14ac:dyDescent="0.2">
      <c r="A40" s="77"/>
      <c r="B40" s="99"/>
      <c r="C40" s="100"/>
      <c r="D40" s="101"/>
      <c r="E40" s="101"/>
      <c r="F40" s="99"/>
      <c r="G40" s="77"/>
      <c r="H40" s="99"/>
      <c r="I40" s="39"/>
    </row>
    <row r="41" spans="1:11" ht="9.4499999999999993" customHeight="1" x14ac:dyDescent="0.2">
      <c r="A41" s="77"/>
      <c r="B41" s="99"/>
      <c r="C41" s="100"/>
      <c r="D41" s="101"/>
      <c r="E41" s="101"/>
      <c r="F41" s="99"/>
      <c r="G41" s="77"/>
      <c r="H41" s="99"/>
      <c r="I41" s="39"/>
    </row>
    <row r="42" spans="1:11" ht="13.55" customHeight="1" x14ac:dyDescent="0.2">
      <c r="A42" s="10" t="s">
        <v>91</v>
      </c>
      <c r="B42" s="10"/>
    </row>
    <row r="43" spans="1:11" ht="13.55" customHeight="1" x14ac:dyDescent="0.2">
      <c r="A43" s="59" t="s">
        <v>258</v>
      </c>
      <c r="B43" s="59"/>
    </row>
    <row r="44" spans="1:11" s="180" customFormat="1" ht="24.95" customHeight="1" x14ac:dyDescent="0.2">
      <c r="A44" s="632" t="s">
        <v>260</v>
      </c>
      <c r="B44" s="632"/>
      <c r="C44" s="632"/>
      <c r="D44" s="195"/>
      <c r="E44" s="196" t="s">
        <v>44</v>
      </c>
      <c r="F44" s="197"/>
      <c r="G44" s="197"/>
      <c r="H44" s="197"/>
      <c r="I44" s="198"/>
    </row>
    <row r="45" spans="1:11" ht="13.55" customHeight="1" x14ac:dyDescent="0.2">
      <c r="A45" s="59" t="s">
        <v>583</v>
      </c>
      <c r="B45" s="59"/>
      <c r="D45" s="102"/>
      <c r="E45" s="102"/>
    </row>
    <row r="46" spans="1:11" s="180" customFormat="1" ht="24.95" customHeight="1" x14ac:dyDescent="0.2">
      <c r="A46" s="632" t="s">
        <v>580</v>
      </c>
      <c r="B46" s="632"/>
      <c r="C46" s="632"/>
      <c r="D46" s="198"/>
      <c r="E46" s="196" t="s">
        <v>44</v>
      </c>
      <c r="F46" s="197"/>
      <c r="G46" s="197"/>
      <c r="H46" s="197"/>
      <c r="I46" s="198"/>
      <c r="J46" s="283"/>
      <c r="K46" s="283"/>
    </row>
    <row r="47" spans="1:11" ht="6.25" customHeight="1" x14ac:dyDescent="0.2">
      <c r="A47" s="63"/>
      <c r="B47" s="63"/>
    </row>
    <row r="48" spans="1:11" ht="13.55" customHeight="1" x14ac:dyDescent="0.2">
      <c r="A48" s="10" t="s">
        <v>47</v>
      </c>
      <c r="B48" s="10"/>
    </row>
    <row r="49" spans="1:9" ht="29.95" customHeight="1" x14ac:dyDescent="0.2">
      <c r="A49" s="497" t="s">
        <v>48</v>
      </c>
      <c r="B49" s="497"/>
      <c r="C49" s="497"/>
      <c r="D49" s="497"/>
      <c r="E49" s="497"/>
      <c r="F49" s="497"/>
      <c r="G49" s="497"/>
      <c r="H49" s="497"/>
      <c r="I49" s="497"/>
    </row>
    <row r="50" spans="1:9" ht="60.25" customHeight="1" x14ac:dyDescent="0.2">
      <c r="A50" s="498" t="s">
        <v>46</v>
      </c>
      <c r="B50" s="498"/>
      <c r="C50" s="498"/>
      <c r="D50" s="498"/>
      <c r="E50" s="498"/>
      <c r="F50" s="498"/>
      <c r="G50" s="498"/>
      <c r="H50" s="498"/>
      <c r="I50" s="498"/>
    </row>
    <row r="54" spans="1:9" ht="13.55" customHeight="1" x14ac:dyDescent="0.2">
      <c r="D54" s="104"/>
      <c r="E54" s="104"/>
      <c r="F54" s="5"/>
      <c r="G54" s="5"/>
      <c r="H54" s="5"/>
    </row>
    <row r="55" spans="1:9" ht="13.55" customHeight="1" x14ac:dyDescent="0.2">
      <c r="D55" s="104"/>
      <c r="E55" s="104"/>
      <c r="F55" s="5"/>
      <c r="G55" s="5"/>
      <c r="H55" s="5"/>
    </row>
    <row r="56" spans="1:9" ht="13.55" customHeight="1" x14ac:dyDescent="0.2">
      <c r="D56" s="104"/>
      <c r="E56" s="104"/>
      <c r="F56" s="5"/>
      <c r="G56" s="5"/>
      <c r="H56" s="5"/>
    </row>
  </sheetData>
  <sheetProtection selectLockedCells="1"/>
  <mergeCells count="25">
    <mergeCell ref="A50:I50"/>
    <mergeCell ref="G12:I12"/>
    <mergeCell ref="B15:C15"/>
    <mergeCell ref="B37:C37"/>
    <mergeCell ref="B39:D39"/>
    <mergeCell ref="A49:I49"/>
    <mergeCell ref="G22:I22"/>
    <mergeCell ref="A44:C44"/>
    <mergeCell ref="B32:C32"/>
    <mergeCell ref="A46:C46"/>
    <mergeCell ref="G39:H39"/>
    <mergeCell ref="B34:D34"/>
    <mergeCell ref="G34:H34"/>
    <mergeCell ref="A1:B1"/>
    <mergeCell ref="A2:B2"/>
    <mergeCell ref="A30:C30"/>
    <mergeCell ref="A20:C20"/>
    <mergeCell ref="A11:H11"/>
    <mergeCell ref="G13:H13"/>
    <mergeCell ref="G17:H17"/>
    <mergeCell ref="D9:I9"/>
    <mergeCell ref="D7:I8"/>
    <mergeCell ref="G24:I24"/>
    <mergeCell ref="G23:I23"/>
    <mergeCell ref="A13:C13"/>
  </mergeCells>
  <phoneticPr fontId="2" type="noConversion"/>
  <conditionalFormatting sqref="D15">
    <cfRule type="cellIs" dxfId="1" priority="1" stopIfTrue="1" operator="greaterThan">
      <formula>$E$17</formula>
    </cfRule>
  </conditionalFormatting>
  <dataValidations count="1">
    <dataValidation type="whole" operator="lessThanOrEqual" allowBlank="1" showInputMessage="1" showErrorMessage="1" error="Maximale Dauer 120 KT -&gt; Eingabe korrigieren" sqref="D15">
      <formula1>120</formula1>
    </dataValidation>
  </dataValidation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3"/>
    <pageSetUpPr fitToPage="1"/>
  </sheetPr>
  <dimension ref="A1:L74"/>
  <sheetViews>
    <sheetView view="pageBreakPreview" zoomScaleNormal="120" zoomScaleSheetLayoutView="108" workbookViewId="0">
      <selection activeCell="C7" sqref="C7:G8"/>
    </sheetView>
  </sheetViews>
  <sheetFormatPr baseColWidth="10" defaultColWidth="11.375" defaultRowHeight="13.55" customHeight="1" x14ac:dyDescent="0.2"/>
  <cols>
    <col min="1" max="1" width="51.25" style="63" customWidth="1"/>
    <col min="2" max="2" width="12.75" style="5" customWidth="1"/>
    <col min="3" max="3" width="10.7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9" t="s">
        <v>107</v>
      </c>
      <c r="B1" s="479"/>
      <c r="G1" s="407"/>
      <c r="I1" s="406"/>
    </row>
    <row r="2" spans="1:9" ht="24.95" customHeight="1" x14ac:dyDescent="0.2">
      <c r="A2" s="479" t="s">
        <v>191</v>
      </c>
      <c r="B2" s="479"/>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528" t="str">
        <f>Unterfertigung!$C$8</f>
        <v>AN / Affidatario</v>
      </c>
      <c r="D7" s="529"/>
      <c r="E7" s="529"/>
      <c r="F7" s="529"/>
      <c r="G7" s="530"/>
    </row>
    <row r="8" spans="1:9" ht="13.55" customHeight="1" x14ac:dyDescent="0.2">
      <c r="A8" s="6" t="s">
        <v>34</v>
      </c>
      <c r="C8" s="531"/>
      <c r="D8" s="532"/>
      <c r="E8" s="532"/>
      <c r="F8" s="532"/>
      <c r="G8" s="533"/>
    </row>
    <row r="9" spans="1:9" ht="13.55" customHeight="1" x14ac:dyDescent="0.2">
      <c r="A9" s="7" t="s">
        <v>35</v>
      </c>
      <c r="C9" s="489" t="s">
        <v>45</v>
      </c>
      <c r="D9" s="490"/>
      <c r="E9" s="490"/>
      <c r="F9" s="490"/>
      <c r="G9" s="491"/>
    </row>
    <row r="10" spans="1:9" ht="33" customHeight="1" x14ac:dyDescent="0.2"/>
    <row r="11" spans="1:9" s="9" customFormat="1" ht="35.15" customHeight="1" x14ac:dyDescent="0.2">
      <c r="A11" s="593" t="s">
        <v>114</v>
      </c>
      <c r="B11" s="593"/>
      <c r="C11" s="593"/>
      <c r="D11" s="636" t="s">
        <v>77</v>
      </c>
      <c r="E11" s="636"/>
      <c r="F11" s="636"/>
    </row>
    <row r="12" spans="1:9" ht="21.05" customHeight="1" x14ac:dyDescent="0.2">
      <c r="A12" s="107"/>
    </row>
    <row r="13" spans="1:9" ht="13.55" customHeight="1" x14ac:dyDescent="0.2">
      <c r="A13" s="10" t="s">
        <v>50</v>
      </c>
    </row>
    <row r="14" spans="1:9" ht="50.1" customHeight="1" x14ac:dyDescent="0.2">
      <c r="A14" s="39"/>
      <c r="B14" s="580" t="s">
        <v>51</v>
      </c>
      <c r="C14" s="580"/>
      <c r="D14" s="580" t="s">
        <v>52</v>
      </c>
      <c r="E14" s="594"/>
      <c r="F14" s="580" t="s">
        <v>53</v>
      </c>
      <c r="G14" s="594"/>
    </row>
    <row r="15" spans="1:9" ht="24.25" customHeight="1" x14ac:dyDescent="0.2">
      <c r="A15" s="108" t="s">
        <v>115</v>
      </c>
      <c r="B15" s="579" t="s">
        <v>56</v>
      </c>
      <c r="C15" s="572"/>
      <c r="D15" s="559">
        <v>28</v>
      </c>
      <c r="E15" s="567"/>
      <c r="F15" s="559" t="s">
        <v>55</v>
      </c>
      <c r="G15" s="567"/>
    </row>
    <row r="16" spans="1:9" ht="13.55" customHeight="1" x14ac:dyDescent="0.2">
      <c r="A16" s="13" t="s">
        <v>431</v>
      </c>
      <c r="B16" s="109">
        <v>19.399999999999977</v>
      </c>
      <c r="C16" s="15" t="s">
        <v>4</v>
      </c>
      <c r="D16" s="44"/>
      <c r="E16" s="15" t="s">
        <v>5</v>
      </c>
      <c r="F16" s="127" t="str">
        <f>IF(D16="","",ROUND(ROUND(B16/D16,2),2))</f>
        <v/>
      </c>
      <c r="G16" s="15" t="s">
        <v>6</v>
      </c>
    </row>
    <row r="17" spans="1:7" ht="13.55" customHeight="1" x14ac:dyDescent="0.2">
      <c r="A17" s="14" t="s">
        <v>432</v>
      </c>
      <c r="B17" s="111">
        <v>12</v>
      </c>
      <c r="C17" s="16" t="s">
        <v>4</v>
      </c>
      <c r="D17" s="185"/>
      <c r="E17" s="16" t="s">
        <v>5</v>
      </c>
      <c r="F17" s="112" t="str">
        <f>IF(D17="","",ROUND(ROUND(B17/D17,2),2))</f>
        <v/>
      </c>
      <c r="G17" s="16" t="s">
        <v>6</v>
      </c>
    </row>
    <row r="18" spans="1:7" s="103" customFormat="1" ht="8.1999999999999993" customHeight="1" x14ac:dyDescent="0.2">
      <c r="A18" s="30"/>
      <c r="B18" s="116"/>
      <c r="C18" s="117"/>
      <c r="D18" s="29"/>
      <c r="E18" s="117"/>
      <c r="F18" s="118"/>
      <c r="G18" s="119"/>
    </row>
    <row r="19" spans="1:7" ht="13.55" customHeight="1" x14ac:dyDescent="0.2">
      <c r="A19" s="13" t="s">
        <v>433</v>
      </c>
      <c r="B19" s="111">
        <f>B16+B17</f>
        <v>31.399999999999977</v>
      </c>
      <c r="C19" s="113" t="s">
        <v>4</v>
      </c>
      <c r="D19" s="184"/>
      <c r="E19" s="113" t="s">
        <v>5</v>
      </c>
      <c r="F19" s="112" t="str">
        <f>IF(D19="","",ROUND(ROUND(B19/D19,2),2))</f>
        <v/>
      </c>
      <c r="G19" s="113" t="s">
        <v>6</v>
      </c>
    </row>
    <row r="20" spans="1:7" s="103" customFormat="1" ht="8.1999999999999993" customHeight="1" x14ac:dyDescent="0.2">
      <c r="A20" s="30"/>
      <c r="B20" s="116"/>
      <c r="C20" s="117"/>
      <c r="D20" s="29"/>
      <c r="E20" s="117"/>
      <c r="F20" s="118"/>
      <c r="G20" s="119"/>
    </row>
    <row r="21" spans="1:7" ht="13.55" customHeight="1" x14ac:dyDescent="0.2">
      <c r="A21" s="122" t="s">
        <v>138</v>
      </c>
      <c r="B21" s="133">
        <f>SUM(B16:B17)</f>
        <v>31.399999999999977</v>
      </c>
      <c r="C21" s="134" t="s">
        <v>4</v>
      </c>
      <c r="D21" s="27"/>
      <c r="E21" s="28"/>
      <c r="F21" s="27"/>
      <c r="G21" s="31"/>
    </row>
    <row r="22" spans="1:7" ht="24.25" customHeight="1" x14ac:dyDescent="0.2">
      <c r="A22" s="108" t="s">
        <v>245</v>
      </c>
      <c r="B22" s="579" t="s">
        <v>56</v>
      </c>
      <c r="C22" s="572"/>
      <c r="D22" s="559" t="s">
        <v>54</v>
      </c>
      <c r="E22" s="567"/>
      <c r="F22" s="559" t="s">
        <v>55</v>
      </c>
      <c r="G22" s="567"/>
    </row>
    <row r="23" spans="1:7" ht="13.55" customHeight="1" x14ac:dyDescent="0.2">
      <c r="A23" s="11" t="s">
        <v>434</v>
      </c>
      <c r="B23" s="109">
        <v>134.6</v>
      </c>
      <c r="C23" s="15" t="s">
        <v>4</v>
      </c>
      <c r="D23" s="44"/>
      <c r="E23" s="15" t="s">
        <v>5</v>
      </c>
      <c r="F23" s="110" t="str">
        <f t="shared" ref="F23:F29" si="0">IF(D23="","",ROUND(ROUND(B23/D23,2),2))</f>
        <v/>
      </c>
      <c r="G23" s="15" t="s">
        <v>6</v>
      </c>
    </row>
    <row r="24" spans="1:7" ht="13.55" customHeight="1" x14ac:dyDescent="0.2">
      <c r="A24" s="13" t="s">
        <v>435</v>
      </c>
      <c r="B24" s="111">
        <v>269.2</v>
      </c>
      <c r="C24" s="16" t="s">
        <v>4</v>
      </c>
      <c r="D24" s="184"/>
      <c r="E24" s="16" t="s">
        <v>5</v>
      </c>
      <c r="F24" s="112" t="str">
        <f t="shared" si="0"/>
        <v/>
      </c>
      <c r="G24" s="16" t="s">
        <v>6</v>
      </c>
    </row>
    <row r="25" spans="1:7" ht="13.55" customHeight="1" x14ac:dyDescent="0.2">
      <c r="A25" s="13" t="s">
        <v>436</v>
      </c>
      <c r="B25" s="111">
        <v>323.49999999999994</v>
      </c>
      <c r="C25" s="16" t="s">
        <v>4</v>
      </c>
      <c r="D25" s="184"/>
      <c r="E25" s="16" t="s">
        <v>5</v>
      </c>
      <c r="F25" s="112" t="str">
        <f t="shared" si="0"/>
        <v/>
      </c>
      <c r="G25" s="16" t="s">
        <v>6</v>
      </c>
    </row>
    <row r="26" spans="1:7" ht="13.55" customHeight="1" x14ac:dyDescent="0.2">
      <c r="A26" s="13" t="s">
        <v>437</v>
      </c>
      <c r="B26" s="111">
        <v>153.44999999999999</v>
      </c>
      <c r="C26" s="16" t="s">
        <v>4</v>
      </c>
      <c r="D26" s="184"/>
      <c r="E26" s="16" t="s">
        <v>5</v>
      </c>
      <c r="F26" s="112" t="str">
        <f>IF(D26="","",ROUND(ROUND(B26/D26,2),2))</f>
        <v/>
      </c>
      <c r="G26" s="16" t="s">
        <v>6</v>
      </c>
    </row>
    <row r="27" spans="1:7" ht="13.55" customHeight="1" x14ac:dyDescent="0.2">
      <c r="A27" s="13" t="s">
        <v>438</v>
      </c>
      <c r="B27" s="111">
        <v>62.25</v>
      </c>
      <c r="C27" s="16" t="s">
        <v>4</v>
      </c>
      <c r="D27" s="184"/>
      <c r="E27" s="16" t="s">
        <v>5</v>
      </c>
      <c r="F27" s="112" t="str">
        <f>IF(D27="","",ROUND(ROUND(B27/D27,2),2))</f>
        <v/>
      </c>
      <c r="G27" s="16" t="s">
        <v>6</v>
      </c>
    </row>
    <row r="28" spans="1:7" ht="13.55" customHeight="1" x14ac:dyDescent="0.2">
      <c r="A28" s="13" t="s">
        <v>439</v>
      </c>
      <c r="B28" s="111">
        <v>40.568000000000026</v>
      </c>
      <c r="C28" s="16" t="s">
        <v>4</v>
      </c>
      <c r="D28" s="184"/>
      <c r="E28" s="16" t="s">
        <v>5</v>
      </c>
      <c r="F28" s="112" t="str">
        <f>IF(D28="","",ROUND(ROUND(B28/D28,2),2))</f>
        <v/>
      </c>
      <c r="G28" s="16" t="s">
        <v>6</v>
      </c>
    </row>
    <row r="29" spans="1:7" ht="13.55" customHeight="1" x14ac:dyDescent="0.2">
      <c r="A29" s="13" t="s">
        <v>440</v>
      </c>
      <c r="B29" s="111">
        <v>11.852000000000043</v>
      </c>
      <c r="C29" s="16" t="s">
        <v>4</v>
      </c>
      <c r="D29" s="185"/>
      <c r="E29" s="16" t="s">
        <v>5</v>
      </c>
      <c r="F29" s="112" t="str">
        <f t="shared" si="0"/>
        <v/>
      </c>
      <c r="G29" s="16" t="s">
        <v>6</v>
      </c>
    </row>
    <row r="30" spans="1:7" s="103" customFormat="1" ht="8.1999999999999993" customHeight="1" x14ac:dyDescent="0.2">
      <c r="A30" s="30"/>
      <c r="B30" s="116"/>
      <c r="C30" s="117"/>
      <c r="D30" s="29"/>
      <c r="E30" s="117"/>
      <c r="F30" s="118"/>
      <c r="G30" s="119"/>
    </row>
    <row r="31" spans="1:7" ht="13.55" customHeight="1" x14ac:dyDescent="0.2">
      <c r="A31" s="13" t="s">
        <v>441</v>
      </c>
      <c r="B31" s="111">
        <f>B29</f>
        <v>11.852000000000043</v>
      </c>
      <c r="C31" s="113" t="s">
        <v>4</v>
      </c>
      <c r="D31" s="184"/>
      <c r="E31" s="113" t="s">
        <v>5</v>
      </c>
      <c r="F31" s="112" t="str">
        <f>IF(D31="","",ROUND(ROUND(B31/D31,2),2))</f>
        <v/>
      </c>
      <c r="G31" s="113" t="s">
        <v>6</v>
      </c>
    </row>
    <row r="32" spans="1:7" s="103" customFormat="1" ht="8.1999999999999993" customHeight="1" x14ac:dyDescent="0.2">
      <c r="A32" s="30"/>
      <c r="B32" s="116"/>
      <c r="C32" s="117"/>
      <c r="D32" s="29"/>
      <c r="E32" s="117"/>
      <c r="F32" s="118"/>
      <c r="G32" s="119"/>
    </row>
    <row r="33" spans="1:12" ht="13.55" customHeight="1" x14ac:dyDescent="0.2">
      <c r="A33" s="13" t="s">
        <v>445</v>
      </c>
      <c r="B33" s="111">
        <v>39</v>
      </c>
      <c r="C33" s="16" t="s">
        <v>4</v>
      </c>
      <c r="D33" s="184"/>
      <c r="E33" s="16" t="s">
        <v>5</v>
      </c>
      <c r="F33" s="112" t="str">
        <f>IF(D33="","",ROUND(ROUND(B33/D33,2),2))</f>
        <v/>
      </c>
      <c r="G33" s="16" t="s">
        <v>6</v>
      </c>
    </row>
    <row r="34" spans="1:12" ht="13.55" customHeight="1" x14ac:dyDescent="0.2">
      <c r="A34" s="13" t="s">
        <v>446</v>
      </c>
      <c r="B34" s="111">
        <v>41</v>
      </c>
      <c r="C34" s="16" t="s">
        <v>4</v>
      </c>
      <c r="D34" s="184"/>
      <c r="E34" s="16" t="s">
        <v>5</v>
      </c>
      <c r="F34" s="112" t="str">
        <f>IF(D34="","",ROUND(ROUND(B34/D34,2),2))</f>
        <v/>
      </c>
      <c r="G34" s="16" t="s">
        <v>6</v>
      </c>
    </row>
    <row r="35" spans="1:12" ht="13.55" customHeight="1" x14ac:dyDescent="0.2">
      <c r="A35" s="13" t="s">
        <v>447</v>
      </c>
      <c r="B35" s="111">
        <v>20</v>
      </c>
      <c r="C35" s="16" t="s">
        <v>4</v>
      </c>
      <c r="D35" s="185"/>
      <c r="E35" s="16" t="s">
        <v>5</v>
      </c>
      <c r="F35" s="112" t="str">
        <f>IF(D35="","",ROUND(ROUND(B35/D35,2),2))</f>
        <v/>
      </c>
      <c r="G35" s="16" t="s">
        <v>6</v>
      </c>
    </row>
    <row r="36" spans="1:12" s="103" customFormat="1" ht="8.1999999999999993" customHeight="1" x14ac:dyDescent="0.2">
      <c r="A36" s="30"/>
      <c r="B36" s="116"/>
      <c r="C36" s="117"/>
      <c r="D36" s="29"/>
      <c r="E36" s="117"/>
      <c r="F36" s="118"/>
      <c r="G36" s="119"/>
    </row>
    <row r="37" spans="1:12" ht="13.55" customHeight="1" x14ac:dyDescent="0.2">
      <c r="A37" s="122" t="s">
        <v>138</v>
      </c>
      <c r="B37" s="123">
        <f>SUM(B23:B29)+SUM(B33:B35)</f>
        <v>1095.42</v>
      </c>
      <c r="C37" s="124" t="s">
        <v>4</v>
      </c>
      <c r="D37" s="125"/>
      <c r="E37" s="99"/>
      <c r="F37" s="125"/>
      <c r="G37" s="126"/>
    </row>
    <row r="38" spans="1:12" ht="13.55" customHeight="1" x14ac:dyDescent="0.2">
      <c r="A38" s="132" t="s">
        <v>25</v>
      </c>
      <c r="B38" s="133">
        <f>B37+B21</f>
        <v>1126.8200000000002</v>
      </c>
      <c r="C38" s="134" t="s">
        <v>4</v>
      </c>
      <c r="D38" s="27"/>
      <c r="E38" s="28"/>
      <c r="F38" s="27"/>
      <c r="G38" s="31"/>
      <c r="I38" s="135"/>
      <c r="J38" s="43"/>
      <c r="L38" s="120"/>
    </row>
    <row r="39" spans="1:12" ht="24.95" customHeight="1" x14ac:dyDescent="0.2">
      <c r="A39" s="200" t="s">
        <v>60</v>
      </c>
      <c r="B39" s="579" t="s">
        <v>57</v>
      </c>
      <c r="C39" s="572"/>
      <c r="D39" s="559" t="s">
        <v>58</v>
      </c>
      <c r="E39" s="567"/>
      <c r="F39" s="559" t="s">
        <v>55</v>
      </c>
      <c r="G39" s="567"/>
      <c r="H39" s="18"/>
      <c r="I39" s="43"/>
      <c r="J39" s="43"/>
    </row>
    <row r="40" spans="1:12" ht="24.95" customHeight="1" x14ac:dyDescent="0.2">
      <c r="A40" s="13" t="s">
        <v>80</v>
      </c>
      <c r="B40" s="136">
        <v>1</v>
      </c>
      <c r="C40" s="128" t="s">
        <v>8</v>
      </c>
      <c r="D40" s="20"/>
      <c r="E40" s="16" t="s">
        <v>9</v>
      </c>
      <c r="F40" s="112">
        <f>ROUND(B40*D40,2)</f>
        <v>0</v>
      </c>
      <c r="G40" s="16" t="s">
        <v>6</v>
      </c>
      <c r="I40" s="32"/>
      <c r="J40" s="43"/>
    </row>
    <row r="41" spans="1:12" ht="24.95" customHeight="1" x14ac:dyDescent="0.2">
      <c r="A41" s="13" t="s">
        <v>139</v>
      </c>
      <c r="B41" s="136">
        <v>3</v>
      </c>
      <c r="C41" s="128" t="s">
        <v>8</v>
      </c>
      <c r="D41" s="20"/>
      <c r="E41" s="16" t="s">
        <v>9</v>
      </c>
      <c r="F41" s="112">
        <f>ROUND(B41*D41,2)</f>
        <v>0</v>
      </c>
      <c r="G41" s="16" t="s">
        <v>6</v>
      </c>
      <c r="I41" s="32"/>
      <c r="J41" s="43"/>
    </row>
    <row r="42" spans="1:12" ht="50.1" customHeight="1" x14ac:dyDescent="0.2">
      <c r="A42" s="137" t="s">
        <v>140</v>
      </c>
      <c r="B42" s="136">
        <v>1</v>
      </c>
      <c r="C42" s="128" t="s">
        <v>8</v>
      </c>
      <c r="D42" s="20"/>
      <c r="E42" s="16" t="s">
        <v>9</v>
      </c>
      <c r="F42" s="112">
        <f>ROUND(B42*D42,2)</f>
        <v>0</v>
      </c>
      <c r="G42" s="16" t="s">
        <v>6</v>
      </c>
      <c r="I42" s="32"/>
      <c r="J42" s="43"/>
    </row>
    <row r="43" spans="1:12" ht="28.55" customHeight="1" x14ac:dyDescent="0.2">
      <c r="A43" s="137" t="s">
        <v>176</v>
      </c>
      <c r="B43" s="136">
        <v>1</v>
      </c>
      <c r="C43" s="128" t="s">
        <v>8</v>
      </c>
      <c r="D43" s="20"/>
      <c r="E43" s="16" t="s">
        <v>9</v>
      </c>
      <c r="F43" s="112">
        <f>ROUND(B43*D43,2)</f>
        <v>0</v>
      </c>
      <c r="G43" s="16" t="s">
        <v>6</v>
      </c>
      <c r="I43" s="32"/>
      <c r="J43" s="43"/>
    </row>
    <row r="44" spans="1:12" ht="24.95" customHeight="1" x14ac:dyDescent="0.2">
      <c r="A44" s="137" t="s">
        <v>81</v>
      </c>
      <c r="B44" s="111">
        <v>60</v>
      </c>
      <c r="C44" s="269" t="s">
        <v>8</v>
      </c>
      <c r="D44" s="35"/>
      <c r="E44" s="16" t="s">
        <v>9</v>
      </c>
      <c r="F44" s="271">
        <f>ROUND(D44*B44,2)</f>
        <v>0</v>
      </c>
      <c r="G44" s="113" t="s">
        <v>6</v>
      </c>
      <c r="I44" s="32"/>
      <c r="J44" s="43"/>
    </row>
    <row r="45" spans="1:12" ht="24.95" customHeight="1" x14ac:dyDescent="0.2">
      <c r="A45" s="475" t="s">
        <v>572</v>
      </c>
      <c r="B45" s="268">
        <v>1</v>
      </c>
      <c r="C45" s="17" t="s">
        <v>8</v>
      </c>
      <c r="D45" s="270"/>
      <c r="E45" s="166" t="s">
        <v>9</v>
      </c>
      <c r="F45" s="272">
        <f>ROUND(D45*B45,2)</f>
        <v>0</v>
      </c>
      <c r="G45" s="17" t="s">
        <v>6</v>
      </c>
      <c r="I45" s="32"/>
      <c r="J45" s="43"/>
    </row>
    <row r="46" spans="1:12" s="103" customFormat="1" ht="8.1999999999999993" customHeight="1" x14ac:dyDescent="0.2">
      <c r="A46" s="30"/>
      <c r="B46" s="116"/>
      <c r="C46" s="117"/>
      <c r="D46" s="29"/>
      <c r="E46" s="117"/>
      <c r="F46" s="118"/>
      <c r="G46" s="119"/>
    </row>
    <row r="47" spans="1:12" s="56" customFormat="1" ht="29.95" customHeight="1" x14ac:dyDescent="0.2">
      <c r="A47" s="137" t="s">
        <v>201</v>
      </c>
      <c r="B47" s="152"/>
      <c r="C47" s="153"/>
      <c r="D47" s="27"/>
      <c r="E47" s="161"/>
      <c r="F47" s="273">
        <v>7</v>
      </c>
      <c r="G47" s="31" t="s">
        <v>6</v>
      </c>
    </row>
    <row r="48" spans="1:12" s="103" customFormat="1" ht="8.1999999999999993" customHeight="1" x14ac:dyDescent="0.2">
      <c r="A48" s="30"/>
      <c r="B48" s="116"/>
      <c r="C48" s="117"/>
      <c r="D48" s="29"/>
      <c r="E48" s="117"/>
      <c r="F48" s="118"/>
      <c r="G48" s="119"/>
    </row>
    <row r="49" spans="1:10" s="56" customFormat="1" ht="29.95" customHeight="1" x14ac:dyDescent="0.2">
      <c r="A49" s="202" t="s">
        <v>70</v>
      </c>
      <c r="B49" s="152"/>
      <c r="C49" s="153"/>
      <c r="D49" s="154"/>
      <c r="E49" s="155"/>
      <c r="F49" s="156">
        <f>ROUND(SUM(F23:F35)+SUM(F16:F19)+SUM(F40:F47),2)</f>
        <v>7</v>
      </c>
      <c r="G49" s="26" t="s">
        <v>6</v>
      </c>
      <c r="J49" s="157"/>
    </row>
    <row r="50" spans="1:10" s="160" customFormat="1" ht="13.55" customHeight="1" x14ac:dyDescent="0.2">
      <c r="A50" s="158"/>
      <c r="B50" s="59"/>
      <c r="C50" s="159"/>
      <c r="E50" s="159"/>
      <c r="G50" s="8"/>
    </row>
    <row r="51" spans="1:10" ht="24.95" customHeight="1" x14ac:dyDescent="0.2">
      <c r="A51" s="595" t="s">
        <v>65</v>
      </c>
      <c r="B51" s="595"/>
      <c r="C51" s="5"/>
      <c r="E51" s="5"/>
      <c r="G51" s="5"/>
    </row>
    <row r="52" spans="1:10" s="56" customFormat="1" ht="29.95" customHeight="1" x14ac:dyDescent="0.2">
      <c r="A52" s="202" t="s">
        <v>96</v>
      </c>
      <c r="B52" s="152"/>
      <c r="C52" s="153"/>
      <c r="D52" s="27"/>
      <c r="E52" s="161"/>
      <c r="F52" s="162">
        <v>1</v>
      </c>
      <c r="G52" s="31" t="s">
        <v>6</v>
      </c>
    </row>
    <row r="54" spans="1:10" ht="24.95" customHeight="1" x14ac:dyDescent="0.2">
      <c r="A54" s="595" t="s">
        <v>66</v>
      </c>
      <c r="B54" s="595"/>
    </row>
    <row r="55" spans="1:10" ht="13.55" customHeight="1" x14ac:dyDescent="0.2">
      <c r="A55" s="25"/>
      <c r="B55" s="571" t="s">
        <v>7</v>
      </c>
      <c r="C55" s="596"/>
      <c r="D55" s="571" t="s">
        <v>10</v>
      </c>
      <c r="E55" s="596"/>
      <c r="F55" s="571" t="s">
        <v>11</v>
      </c>
      <c r="G55" s="596"/>
    </row>
    <row r="56" spans="1:10" ht="13.55" customHeight="1" x14ac:dyDescent="0.2">
      <c r="A56" s="163" t="s">
        <v>67</v>
      </c>
      <c r="B56" s="21"/>
      <c r="C56" s="15" t="s">
        <v>8</v>
      </c>
      <c r="D56" s="22"/>
      <c r="E56" s="71" t="s">
        <v>9</v>
      </c>
      <c r="F56" s="164">
        <f>ROUND(B56*D56,2)</f>
        <v>0</v>
      </c>
      <c r="G56" s="75" t="s">
        <v>6</v>
      </c>
    </row>
    <row r="57" spans="1:10" ht="13.55" customHeight="1" x14ac:dyDescent="0.2">
      <c r="A57" s="13" t="s">
        <v>68</v>
      </c>
      <c r="B57" s="19"/>
      <c r="C57" s="16" t="s">
        <v>8</v>
      </c>
      <c r="D57" s="23"/>
      <c r="E57" s="128" t="s">
        <v>9</v>
      </c>
      <c r="F57" s="129">
        <f>ROUND(B57*D57,2)</f>
        <v>0</v>
      </c>
      <c r="G57" s="138" t="s">
        <v>6</v>
      </c>
    </row>
    <row r="58" spans="1:10" ht="13.55" customHeight="1" x14ac:dyDescent="0.2">
      <c r="A58" s="13" t="s">
        <v>69</v>
      </c>
      <c r="B58" s="19"/>
      <c r="C58" s="16" t="s">
        <v>8</v>
      </c>
      <c r="D58" s="23"/>
      <c r="E58" s="128" t="s">
        <v>9</v>
      </c>
      <c r="F58" s="129">
        <f>ROUND(B58*D58,2)</f>
        <v>0</v>
      </c>
      <c r="G58" s="138" t="s">
        <v>6</v>
      </c>
    </row>
    <row r="59" spans="1:10" ht="13.55" customHeight="1" x14ac:dyDescent="0.2">
      <c r="A59" s="40" t="s">
        <v>13</v>
      </c>
      <c r="B59" s="165">
        <v>1</v>
      </c>
      <c r="C59" s="166" t="s">
        <v>8</v>
      </c>
      <c r="D59" s="199">
        <v>1</v>
      </c>
      <c r="E59" s="99" t="s">
        <v>9</v>
      </c>
      <c r="F59" s="121">
        <f>ROUND(B59*D59,2)</f>
        <v>1</v>
      </c>
      <c r="G59" s="126" t="s">
        <v>6</v>
      </c>
    </row>
    <row r="60" spans="1:10" s="56" customFormat="1" ht="29.95" customHeight="1" x14ac:dyDescent="0.2">
      <c r="A60" s="569" t="s">
        <v>97</v>
      </c>
      <c r="B60" s="570"/>
      <c r="C60" s="168"/>
      <c r="D60" s="125"/>
      <c r="E60" s="169"/>
      <c r="F60" s="156">
        <f>ROUND(SUM(F56:F59),2)</f>
        <v>1</v>
      </c>
      <c r="G60" s="126" t="s">
        <v>6</v>
      </c>
    </row>
    <row r="61" spans="1:10" ht="13.55" customHeight="1" thickBot="1" x14ac:dyDescent="0.25">
      <c r="F61" s="45"/>
    </row>
    <row r="62" spans="1:10" s="56" customFormat="1" ht="29.95" customHeight="1" thickTop="1" thickBot="1" x14ac:dyDescent="0.25">
      <c r="A62" s="206" t="s">
        <v>73</v>
      </c>
      <c r="B62" s="205" t="s">
        <v>72</v>
      </c>
      <c r="C62" s="170"/>
      <c r="D62" s="171"/>
      <c r="E62" s="170"/>
      <c r="F62" s="172">
        <f>ROUND(F49+F52+F60,2)</f>
        <v>9</v>
      </c>
      <c r="G62" s="173" t="s">
        <v>6</v>
      </c>
      <c r="I62" s="174"/>
      <c r="J62" s="175"/>
    </row>
    <row r="63" spans="1:10" ht="10.7" x14ac:dyDescent="0.2"/>
    <row r="64" spans="1:10" ht="13.55" customHeight="1" x14ac:dyDescent="0.2">
      <c r="A64" s="10" t="s">
        <v>47</v>
      </c>
    </row>
    <row r="65" spans="1:7" ht="24.95" customHeight="1" x14ac:dyDescent="0.2">
      <c r="A65" s="497" t="s">
        <v>71</v>
      </c>
      <c r="B65" s="497"/>
      <c r="C65" s="497"/>
      <c r="D65" s="497"/>
      <c r="E65" s="497"/>
      <c r="F65" s="497"/>
      <c r="G65" s="497"/>
    </row>
    <row r="66" spans="1:7" ht="50.1" customHeight="1" x14ac:dyDescent="0.2">
      <c r="A66" s="498" t="s">
        <v>86</v>
      </c>
      <c r="B66" s="498"/>
      <c r="C66" s="498"/>
      <c r="D66" s="498"/>
      <c r="E66" s="498"/>
      <c r="F66" s="498"/>
      <c r="G66" s="498"/>
    </row>
    <row r="67" spans="1:7" ht="50.1" customHeight="1" x14ac:dyDescent="0.2">
      <c r="A67" s="498" t="s">
        <v>87</v>
      </c>
      <c r="B67" s="498"/>
      <c r="C67" s="498"/>
      <c r="D67" s="498"/>
      <c r="E67" s="498"/>
      <c r="F67" s="498"/>
      <c r="G67" s="498"/>
    </row>
    <row r="68" spans="1:7" ht="54.75" customHeight="1" x14ac:dyDescent="0.2">
      <c r="A68" s="592"/>
      <c r="B68" s="592"/>
      <c r="C68" s="592"/>
      <c r="D68" s="592"/>
      <c r="E68" s="592"/>
      <c r="F68" s="592"/>
      <c r="G68" s="592"/>
    </row>
    <row r="69" spans="1:7" ht="13.55" customHeight="1" x14ac:dyDescent="0.2">
      <c r="A69" s="59"/>
    </row>
    <row r="72" spans="1:7" ht="13.55" customHeight="1" x14ac:dyDescent="0.2">
      <c r="A72" s="177"/>
    </row>
    <row r="73" spans="1:7" ht="13.55" customHeight="1" x14ac:dyDescent="0.2">
      <c r="A73" s="177"/>
    </row>
    <row r="74" spans="1:7" ht="13.55" customHeight="1" x14ac:dyDescent="0.2">
      <c r="A74" s="177"/>
    </row>
  </sheetData>
  <sheetProtection selectLockedCells="1"/>
  <mergeCells count="28">
    <mergeCell ref="A1:B1"/>
    <mergeCell ref="A2:B2"/>
    <mergeCell ref="A54:B54"/>
    <mergeCell ref="A68:G68"/>
    <mergeCell ref="A66:G66"/>
    <mergeCell ref="A65:G65"/>
    <mergeCell ref="A67:G67"/>
    <mergeCell ref="A60:B60"/>
    <mergeCell ref="B55:C55"/>
    <mergeCell ref="D55:E55"/>
    <mergeCell ref="F55:G55"/>
    <mergeCell ref="C7:G8"/>
    <mergeCell ref="F22:G22"/>
    <mergeCell ref="B15:C15"/>
    <mergeCell ref="D15:E15"/>
    <mergeCell ref="F15:G15"/>
    <mergeCell ref="F14:G14"/>
    <mergeCell ref="B22:C22"/>
    <mergeCell ref="C9:G9"/>
    <mergeCell ref="A51:B51"/>
    <mergeCell ref="A11:C11"/>
    <mergeCell ref="D11:F11"/>
    <mergeCell ref="D22:E22"/>
    <mergeCell ref="B39:C39"/>
    <mergeCell ref="F39:G39"/>
    <mergeCell ref="B14:C14"/>
    <mergeCell ref="D14:E14"/>
    <mergeCell ref="D39:E39"/>
  </mergeCells>
  <phoneticPr fontId="2" type="noConversion"/>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oddFooter>
  </headerFooter>
  <rowBreaks count="1" manualBreakCount="1">
    <brk id="49"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33</vt:i4>
      </vt:variant>
    </vt:vector>
  </HeadingPairs>
  <TitlesOfParts>
    <vt:vector size="51" baseType="lpstr">
      <vt:lpstr>Unterfertigung</vt:lpstr>
      <vt:lpstr>VT1-Blatt 1.1</vt:lpstr>
      <vt:lpstr>VT1-Blatt 1.1a</vt:lpstr>
      <vt:lpstr>VT1-Blatt 1.2</vt:lpstr>
      <vt:lpstr>VT1-Blatt 1.3</vt:lpstr>
      <vt:lpstr>VT1-Blatt 1.4</vt:lpstr>
      <vt:lpstr>VT1-Blatt 1.5 (WE)</vt:lpstr>
      <vt:lpstr>VT2-Blatt 2.1</vt:lpstr>
      <vt:lpstr>VT2-Blatt 2.2</vt:lpstr>
      <vt:lpstr>VT2-Blatt 2.3</vt:lpstr>
      <vt:lpstr>VT3-Blatt 3.1</vt:lpstr>
      <vt:lpstr>VT3-Blatt 3.2</vt:lpstr>
      <vt:lpstr>VT3-Blatt 3.3</vt:lpstr>
      <vt:lpstr>VT4-Blatt 4.1</vt:lpstr>
      <vt:lpstr>VT4-Blatt 4.2</vt:lpstr>
      <vt:lpstr>FB+IS TPT-Blatt 5.1</vt:lpstr>
      <vt:lpstr>IS TS-Blatt 5.2</vt:lpstr>
      <vt:lpstr>Tabelle1</vt:lpstr>
      <vt:lpstr>Unterfertigung!_Toc136764619</vt:lpstr>
      <vt:lpstr>'FB+IS TPT-Blatt 5.1'!Druckbereich</vt:lpstr>
      <vt:lpstr>'IS TS-Blatt 5.2'!Druckbereich</vt:lpstr>
      <vt:lpstr>Unterfertigung!Druckbereich</vt:lpstr>
      <vt:lpstr>'VT1-Blatt 1.1'!Druckbereich</vt:lpstr>
      <vt:lpstr>'VT1-Blatt 1.1a'!Druckbereich</vt:lpstr>
      <vt:lpstr>'VT1-Blatt 1.2'!Druckbereich</vt:lpstr>
      <vt:lpstr>'VT1-Blatt 1.3'!Druckbereich</vt:lpstr>
      <vt:lpstr>'VT1-Blatt 1.4'!Druckbereich</vt:lpstr>
      <vt:lpstr>'VT1-Blatt 1.5 (WE)'!Druckbereich</vt:lpstr>
      <vt:lpstr>'VT2-Blatt 2.1'!Druckbereich</vt:lpstr>
      <vt:lpstr>'VT2-Blatt 2.2'!Druckbereich</vt:lpstr>
      <vt:lpstr>'VT2-Blatt 2.3'!Druckbereich</vt:lpstr>
      <vt:lpstr>'VT3-Blatt 3.1'!Druckbereich</vt:lpstr>
      <vt:lpstr>'VT3-Blatt 3.2'!Druckbereich</vt:lpstr>
      <vt:lpstr>'VT3-Blatt 3.3'!Druckbereich</vt:lpstr>
      <vt:lpstr>'VT4-Blatt 4.1'!Druckbereich</vt:lpstr>
      <vt:lpstr>'VT4-Blatt 4.2'!Druckbereich</vt:lpstr>
      <vt:lpstr>'FB+IS TPT-Blatt 5.1'!Drucktitel</vt:lpstr>
      <vt:lpstr>'IS TS-Blatt 5.2'!Drucktitel</vt:lpstr>
      <vt:lpstr>'VT1-Blatt 1.1'!Drucktitel</vt:lpstr>
      <vt:lpstr>'VT1-Blatt 1.1a'!Drucktitel</vt:lpstr>
      <vt:lpstr>'VT1-Blatt 1.2'!Drucktitel</vt:lpstr>
      <vt:lpstr>'VT1-Blatt 1.3'!Drucktitel</vt:lpstr>
      <vt:lpstr>'VT1-Blatt 1.4'!Drucktitel</vt:lpstr>
      <vt:lpstr>'VT2-Blatt 2.1'!Drucktitel</vt:lpstr>
      <vt:lpstr>'VT2-Blatt 2.2'!Drucktitel</vt:lpstr>
      <vt:lpstr>'VT2-Blatt 2.3'!Drucktitel</vt:lpstr>
      <vt:lpstr>'VT3-Blatt 3.1'!Drucktitel</vt:lpstr>
      <vt:lpstr>'VT3-Blatt 3.2'!Drucktitel</vt:lpstr>
      <vt:lpstr>'VT3-Blatt 3.3'!Drucktitel</vt:lpstr>
      <vt:lpstr>'VT4-Blatt 4.1'!Drucktitel</vt:lpstr>
      <vt:lpstr>'VT4-Blatt 4.2'!Drucktitel</vt:lpstr>
    </vt:vector>
  </TitlesOfParts>
  <Company>ILF Beratende Ingenieure ZT 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Frank.Konrad</dc:creator>
  <cp:lastModifiedBy>iC - user</cp:lastModifiedBy>
  <cp:lastPrinted>2013-05-13T13:28:55Z</cp:lastPrinted>
  <dcterms:created xsi:type="dcterms:W3CDTF">2006-05-30T06:55:06Z</dcterms:created>
  <dcterms:modified xsi:type="dcterms:W3CDTF">2013-05-13T13:31:07Z</dcterms:modified>
</cp:coreProperties>
</file>